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uruma5405\Desktop\青年等就農計画申請について（ＨＰ用）\"/>
    </mc:Choice>
  </mc:AlternateContent>
  <bookViews>
    <workbookView xWindow="0" yWindow="0" windowWidth="28800" windowHeight="11460" tabRatio="827"/>
  </bookViews>
  <sheets>
    <sheet name="表紙" sheetId="7" r:id="rId1"/>
    <sheet name="①飼養計画" sheetId="1" r:id="rId2"/>
    <sheet name="②労働時間（現状-目標）" sheetId="2" r:id="rId3"/>
    <sheet name="①肉用牛繁殖経営（総括）" sheetId="3" r:id="rId4"/>
    <sheet name="④減価償却費計算" sheetId="4" r:id="rId5"/>
    <sheet name="(参考）飼料給与量" sheetId="8" r:id="rId6"/>
    <sheet name="（参考）損益計算書" sheetId="9" r:id="rId7"/>
    <sheet name="③肉用牛繁殖経営（総括）現状入力" sheetId="10" r:id="rId8"/>
  </sheets>
  <definedNames>
    <definedName name="_xlfn.SUMIFS">#NAME?</definedName>
    <definedName name="_xlnm.Print_Area" localSheetId="5">'(参考）飼料給与量'!$A$1:$P$38</definedName>
    <definedName name="_xlnm.Print_Area" localSheetId="6">'（参考）損益計算書'!$A$1:$S$48</definedName>
    <definedName name="_xlnm.Print_Area" localSheetId="1">①飼養計画!$A$1:$M$39</definedName>
    <definedName name="_xlnm.Print_Area" localSheetId="3">'①肉用牛繁殖経営（総括）'!$A$1:$J$60</definedName>
    <definedName name="_xlnm.Print_Area" localSheetId="2">'②労働時間（現状-目標）'!$A$1:$AH$63</definedName>
    <definedName name="_xlnm.Print_Area" localSheetId="7">'③肉用牛繁殖経営（総括）現状入力'!$A$1:$J$60</definedName>
    <definedName name="_xlnm.Print_Area" localSheetId="4">④減価償却費計算!$A$1:$AC$66</definedName>
    <definedName name="計画">_xlfn.SUMIFS</definedName>
    <definedName name="計画1" localSheetId="4">_xlfn.SUMIFS</definedName>
    <definedName name="計画1">_xlfn.SUMIFS</definedName>
    <definedName name="計画2">#N/A</definedName>
    <definedName name="計画3">#N/A</definedName>
    <definedName name="計画4">#N/A</definedName>
    <definedName name="計画5">#N/A</definedName>
    <definedName name="計画すべて">#N/A</definedName>
    <definedName name="計画のみ">#N/A</definedName>
    <definedName name="計画明細1">#N/A</definedName>
    <definedName name="計画明細2">#N/A</definedName>
    <definedName name="計画明細3">#N/A</definedName>
    <definedName name="計画明細4">#N/A</definedName>
    <definedName name="計画明細5">#N/A</definedName>
    <definedName name="減価償却">#N/A</definedName>
    <definedName name="資金償還">#N/A</definedName>
    <definedName name="実績及び計画" localSheetId="4">#N/A</definedName>
    <definedName name="実績及び計画">#N/A</definedName>
    <definedName name="実績全て印刷" localSheetId="4">④減価償却費計算!計画1</definedName>
    <definedName name="実績全て印刷">計画1</definedName>
    <definedName name="実績内訳付き" localSheetId="4">#N/A</definedName>
    <definedName name="実績内訳付き">#N/A</definedName>
    <definedName name="生産出荷" localSheetId="4">計画2</definedName>
    <definedName name="生産出荷">計画2</definedName>
    <definedName name="農業経営の実績" localSheetId="4">#N/A</definedName>
    <definedName name="農業経営の実績">#N/A</definedName>
    <definedName name="明細" localSheetId="4">計画3</definedName>
    <definedName name="明細">計画3</definedName>
    <definedName name="労働" localSheetId="4">#N/A</definedName>
    <definedName name="労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9" l="1"/>
  <c r="M47" i="9"/>
  <c r="L47" i="9" s="1"/>
  <c r="J47" i="9"/>
  <c r="H47" i="9" s="1"/>
  <c r="F47" i="9"/>
  <c r="D47" i="9" s="1"/>
  <c r="E44" i="9"/>
  <c r="D44" i="9" s="1"/>
  <c r="F42" i="9"/>
  <c r="E41" i="9"/>
  <c r="D41" i="9"/>
  <c r="F39" i="9"/>
  <c r="E38" i="9"/>
  <c r="I38" i="9" s="1"/>
  <c r="H38" i="9" s="1"/>
  <c r="D38" i="9"/>
  <c r="J36" i="9"/>
  <c r="F36" i="9"/>
  <c r="P35" i="9"/>
  <c r="L35" i="9"/>
  <c r="H35" i="9"/>
  <c r="E35" i="9"/>
  <c r="D35" i="9"/>
  <c r="H32" i="9"/>
  <c r="D32" i="9"/>
  <c r="J30" i="9"/>
  <c r="F30" i="9"/>
  <c r="E29" i="9"/>
  <c r="D29" i="9"/>
  <c r="F27" i="9"/>
  <c r="D26" i="9"/>
  <c r="F24" i="9"/>
  <c r="D23" i="9"/>
  <c r="F21" i="9"/>
  <c r="D20" i="9"/>
  <c r="F18" i="9"/>
  <c r="E17" i="3" l="1"/>
  <c r="F17" i="3"/>
  <c r="G17" i="3"/>
  <c r="H17" i="3"/>
  <c r="I17" i="3"/>
  <c r="D17" i="3"/>
  <c r="F40" i="2" l="1"/>
  <c r="F9" i="2"/>
  <c r="H11" i="3" l="1"/>
  <c r="I11" i="3"/>
  <c r="E5" i="3" l="1"/>
  <c r="F5" i="3"/>
  <c r="G5" i="3"/>
  <c r="H5" i="3"/>
  <c r="I5" i="3"/>
  <c r="D5" i="3"/>
  <c r="E7" i="3"/>
  <c r="F7" i="3"/>
  <c r="G7" i="3"/>
  <c r="H7" i="3"/>
  <c r="I7" i="3"/>
  <c r="D7" i="3"/>
  <c r="E6" i="3"/>
  <c r="F6" i="3"/>
  <c r="G6" i="3"/>
  <c r="H6" i="3"/>
  <c r="I6" i="3"/>
  <c r="D6" i="3"/>
  <c r="D8" i="3"/>
  <c r="E8" i="3"/>
  <c r="F8" i="3"/>
  <c r="G8" i="3"/>
  <c r="H8" i="3"/>
  <c r="I8" i="3"/>
  <c r="D9" i="3"/>
  <c r="E9" i="3"/>
  <c r="F9" i="3"/>
  <c r="G9" i="3"/>
  <c r="H9" i="3"/>
  <c r="I9" i="3"/>
  <c r="D10" i="3" l="1"/>
  <c r="M24" i="3" l="1"/>
  <c r="M23" i="3"/>
  <c r="M22" i="3"/>
  <c r="H1" i="8"/>
  <c r="J34" i="10" l="1"/>
  <c r="J35" i="10"/>
  <c r="J24" i="10"/>
  <c r="J25" i="10"/>
  <c r="J26" i="10"/>
  <c r="J27" i="10"/>
  <c r="J28" i="10"/>
  <c r="J29" i="10"/>
  <c r="J32" i="10"/>
  <c r="J33" i="10"/>
  <c r="J36" i="10"/>
  <c r="J37" i="10"/>
  <c r="J38" i="10"/>
  <c r="J23" i="10"/>
  <c r="J20" i="10"/>
  <c r="J15" i="10"/>
  <c r="J16" i="10"/>
  <c r="J17" i="10"/>
  <c r="J18" i="10"/>
  <c r="J14" i="10"/>
  <c r="I47" i="10"/>
  <c r="H47" i="10"/>
  <c r="G47" i="10"/>
  <c r="F47" i="10"/>
  <c r="E47" i="10"/>
  <c r="D47" i="10"/>
  <c r="D46" i="10"/>
  <c r="D43" i="10"/>
  <c r="J54" i="10"/>
  <c r="I54" i="10" s="1"/>
  <c r="D54" i="10"/>
  <c r="J53" i="10"/>
  <c r="H53" i="10" s="1"/>
  <c r="I53" i="10"/>
  <c r="G53" i="10"/>
  <c r="F53" i="10"/>
  <c r="E53" i="10"/>
  <c r="D53" i="10"/>
  <c r="F52" i="10"/>
  <c r="J50" i="10"/>
  <c r="J48" i="10"/>
  <c r="I46" i="10"/>
  <c r="I52" i="10" s="1"/>
  <c r="H46" i="10"/>
  <c r="H52" i="10" s="1"/>
  <c r="G46" i="10"/>
  <c r="G52" i="10" s="1"/>
  <c r="F46" i="10"/>
  <c r="E46" i="10"/>
  <c r="D52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F46" i="3"/>
  <c r="D46" i="3"/>
  <c r="I46" i="3"/>
  <c r="E46" i="3"/>
  <c r="G46" i="3"/>
  <c r="H46" i="3"/>
  <c r="E43" i="3"/>
  <c r="F43" i="3"/>
  <c r="G43" i="3"/>
  <c r="H43" i="3"/>
  <c r="I43" i="3"/>
  <c r="D43" i="3"/>
  <c r="H11" i="1"/>
  <c r="B24" i="9"/>
  <c r="F18" i="8"/>
  <c r="G3" i="9"/>
  <c r="I1" i="9"/>
  <c r="E52" i="10" l="1"/>
  <c r="E54" i="10"/>
  <c r="F54" i="10"/>
  <c r="G54" i="10"/>
  <c r="H54" i="10"/>
  <c r="G27" i="10" l="1"/>
  <c r="I9" i="10"/>
  <c r="I11" i="10" s="1"/>
  <c r="H9" i="10"/>
  <c r="G9" i="10"/>
  <c r="G11" i="10" s="1"/>
  <c r="F9" i="10"/>
  <c r="F11" i="10" s="1"/>
  <c r="E9" i="10"/>
  <c r="E11" i="10" s="1"/>
  <c r="D9" i="10"/>
  <c r="D11" i="10" s="1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  <c r="I5" i="10"/>
  <c r="H5" i="10"/>
  <c r="G5" i="10"/>
  <c r="F5" i="10"/>
  <c r="E5" i="10"/>
  <c r="D5" i="10"/>
  <c r="D22" i="10" s="1"/>
  <c r="I4" i="10"/>
  <c r="H4" i="10"/>
  <c r="G4" i="10"/>
  <c r="F4" i="10"/>
  <c r="E4" i="10"/>
  <c r="D4" i="10"/>
  <c r="G18" i="8"/>
  <c r="M18" i="8"/>
  <c r="G20" i="10" l="1"/>
  <c r="G25" i="10"/>
  <c r="G22" i="10"/>
  <c r="G16" i="10"/>
  <c r="G29" i="10"/>
  <c r="G28" i="10"/>
  <c r="G17" i="10"/>
  <c r="G24" i="10"/>
  <c r="G10" i="10"/>
  <c r="G18" i="10"/>
  <c r="G38" i="10"/>
  <c r="G37" i="10"/>
  <c r="G36" i="10"/>
  <c r="G35" i="10"/>
  <c r="G34" i="10"/>
  <c r="G33" i="10"/>
  <c r="G32" i="10"/>
  <c r="G15" i="10"/>
  <c r="G40" i="10"/>
  <c r="G26" i="10"/>
  <c r="H10" i="10"/>
  <c r="H11" i="10" s="1"/>
  <c r="H16" i="10"/>
  <c r="H22" i="10"/>
  <c r="H24" i="10"/>
  <c r="H26" i="10"/>
  <c r="H28" i="10"/>
  <c r="H32" i="10"/>
  <c r="H34" i="10"/>
  <c r="H36" i="10"/>
  <c r="H40" i="10"/>
  <c r="I15" i="10"/>
  <c r="I27" i="10"/>
  <c r="I33" i="10"/>
  <c r="I35" i="10"/>
  <c r="I37" i="10"/>
  <c r="I38" i="10"/>
  <c r="F10" i="10"/>
  <c r="F15" i="10"/>
  <c r="F16" i="10"/>
  <c r="F17" i="10"/>
  <c r="F18" i="10"/>
  <c r="F20" i="10"/>
  <c r="F22" i="10"/>
  <c r="F24" i="10"/>
  <c r="F25" i="10"/>
  <c r="F26" i="10"/>
  <c r="F27" i="10"/>
  <c r="F28" i="10"/>
  <c r="F29" i="10"/>
  <c r="F32" i="10"/>
  <c r="F33" i="10"/>
  <c r="F34" i="10"/>
  <c r="F35" i="10"/>
  <c r="F36" i="10"/>
  <c r="F37" i="10"/>
  <c r="F38" i="10"/>
  <c r="F40" i="10"/>
  <c r="D57" i="10"/>
  <c r="I10" i="10"/>
  <c r="I17" i="10"/>
  <c r="I20" i="10"/>
  <c r="I25" i="10"/>
  <c r="I28" i="10"/>
  <c r="I34" i="10"/>
  <c r="I36" i="10"/>
  <c r="D10" i="10"/>
  <c r="D40" i="10"/>
  <c r="H15" i="10"/>
  <c r="H17" i="10"/>
  <c r="H18" i="10"/>
  <c r="H20" i="10"/>
  <c r="H25" i="10"/>
  <c r="H27" i="10"/>
  <c r="H29" i="10"/>
  <c r="H33" i="10"/>
  <c r="H35" i="10"/>
  <c r="H37" i="10"/>
  <c r="H38" i="10"/>
  <c r="I16" i="10"/>
  <c r="I18" i="10"/>
  <c r="I22" i="10"/>
  <c r="I24" i="10"/>
  <c r="I26" i="10"/>
  <c r="I29" i="10"/>
  <c r="I32" i="10"/>
  <c r="I40" i="10"/>
  <c r="E10" i="10"/>
  <c r="E15" i="10"/>
  <c r="E16" i="10"/>
  <c r="E17" i="10"/>
  <c r="E18" i="10"/>
  <c r="E20" i="10"/>
  <c r="E22" i="10"/>
  <c r="E24" i="10"/>
  <c r="E25" i="10"/>
  <c r="E26" i="10"/>
  <c r="E27" i="10"/>
  <c r="E28" i="10"/>
  <c r="E29" i="10"/>
  <c r="E32" i="10"/>
  <c r="E33" i="10"/>
  <c r="E34" i="10"/>
  <c r="E35" i="10"/>
  <c r="E36" i="10"/>
  <c r="E37" i="10"/>
  <c r="E38" i="10"/>
  <c r="E40" i="10"/>
  <c r="M29" i="8"/>
  <c r="L37" i="8" s="1"/>
  <c r="L29" i="8"/>
  <c r="J37" i="8" s="1"/>
  <c r="G29" i="8"/>
  <c r="D37" i="8" s="1"/>
  <c r="H29" i="8"/>
  <c r="F29" i="8"/>
  <c r="G19" i="8"/>
  <c r="D36" i="8" s="1"/>
  <c r="F57" i="10" l="1"/>
  <c r="G57" i="10"/>
  <c r="E57" i="10"/>
  <c r="I57" i="10"/>
  <c r="H57" i="10"/>
  <c r="L19" i="8"/>
  <c r="J36" i="8" s="1"/>
  <c r="M19" i="8"/>
  <c r="L36" i="8" s="1"/>
  <c r="K29" i="8"/>
  <c r="F37" i="8" s="1"/>
  <c r="N37" i="8" s="1"/>
  <c r="I29" i="8"/>
  <c r="K17" i="8" l="1"/>
  <c r="F35" i="8" s="1"/>
  <c r="AO44" i="9"/>
  <c r="AO43" i="9"/>
  <c r="AV41" i="9"/>
  <c r="AS39" i="9"/>
  <c r="AS36" i="9"/>
  <c r="AV35" i="9" s="1"/>
  <c r="AX36" i="9" s="1"/>
  <c r="B33" i="9"/>
  <c r="AH32" i="9"/>
  <c r="AL32" i="9" s="1"/>
  <c r="B30" i="9"/>
  <c r="AH31" i="9"/>
  <c r="AL31" i="9" s="1"/>
  <c r="AH30" i="9"/>
  <c r="AL30" i="9" s="1"/>
  <c r="AH29" i="9"/>
  <c r="AL29" i="9" s="1"/>
  <c r="AH28" i="9"/>
  <c r="AL28" i="9" s="1"/>
  <c r="AH27" i="9"/>
  <c r="AL27" i="9" s="1"/>
  <c r="AG27" i="9"/>
  <c r="AK27" i="9" s="1"/>
  <c r="AF27" i="9"/>
  <c r="AJ27" i="9" s="1"/>
  <c r="AH26" i="9"/>
  <c r="AL26" i="9" s="1"/>
  <c r="AG26" i="9"/>
  <c r="AK26" i="9" s="1"/>
  <c r="AF26" i="9"/>
  <c r="AJ26" i="9" s="1"/>
  <c r="C24" i="9"/>
  <c r="AS25" i="9"/>
  <c r="AR25" i="9"/>
  <c r="AQ25" i="9"/>
  <c r="AH25" i="9"/>
  <c r="AL25" i="9" s="1"/>
  <c r="AG25" i="9"/>
  <c r="AK25" i="9" s="1"/>
  <c r="AF25" i="9"/>
  <c r="AJ25" i="9" s="1"/>
  <c r="AU24" i="9"/>
  <c r="AT24" i="9"/>
  <c r="AH24" i="9"/>
  <c r="AL24" i="9" s="1"/>
  <c r="AG24" i="9"/>
  <c r="AK24" i="9" s="1"/>
  <c r="AF24" i="9"/>
  <c r="AJ24" i="9" s="1"/>
  <c r="AU23" i="9"/>
  <c r="AT23" i="9"/>
  <c r="AH23" i="9"/>
  <c r="AL23" i="9" s="1"/>
  <c r="AG23" i="9"/>
  <c r="AK23" i="9" s="1"/>
  <c r="AF23" i="9"/>
  <c r="AJ23" i="9" s="1"/>
  <c r="AH22" i="9"/>
  <c r="AL22" i="9" s="1"/>
  <c r="AG22" i="9"/>
  <c r="AK22" i="9" s="1"/>
  <c r="AF22" i="9"/>
  <c r="AJ22" i="9" s="1"/>
  <c r="AH21" i="9"/>
  <c r="AL21" i="9" s="1"/>
  <c r="AG21" i="9"/>
  <c r="AK21" i="9" s="1"/>
  <c r="AF21" i="9"/>
  <c r="AJ21" i="9" s="1"/>
  <c r="AS20" i="9"/>
  <c r="AR20" i="9"/>
  <c r="AQ20" i="9"/>
  <c r="AH20" i="9"/>
  <c r="AL20" i="9" s="1"/>
  <c r="AG20" i="9"/>
  <c r="AK20" i="9" s="1"/>
  <c r="AF20" i="9"/>
  <c r="AJ20" i="9" s="1"/>
  <c r="AU19" i="9"/>
  <c r="AT19" i="9"/>
  <c r="AH19" i="9"/>
  <c r="AL19" i="9" s="1"/>
  <c r="AG19" i="9"/>
  <c r="AK19" i="9" s="1"/>
  <c r="AF19" i="9"/>
  <c r="AJ19" i="9" s="1"/>
  <c r="AU18" i="9"/>
  <c r="AT18" i="9"/>
  <c r="AH18" i="9"/>
  <c r="AL18" i="9" s="1"/>
  <c r="AG18" i="9"/>
  <c r="AK18" i="9" s="1"/>
  <c r="AF18" i="9"/>
  <c r="AJ18" i="9" s="1"/>
  <c r="B45" i="9"/>
  <c r="I19" i="8"/>
  <c r="H36" i="8" s="1"/>
  <c r="H19" i="8"/>
  <c r="K19" i="8" s="1"/>
  <c r="F36" i="8" s="1"/>
  <c r="F19" i="8"/>
  <c r="I17" i="8"/>
  <c r="H35" i="8" s="1"/>
  <c r="H17" i="8"/>
  <c r="G17" i="8"/>
  <c r="D35" i="8" s="1"/>
  <c r="F17" i="8"/>
  <c r="I14" i="8"/>
  <c r="H34" i="8" s="1"/>
  <c r="H14" i="8"/>
  <c r="G14" i="8"/>
  <c r="D34" i="8" s="1"/>
  <c r="F14" i="8"/>
  <c r="B21" i="9" l="1"/>
  <c r="C21" i="9" s="1"/>
  <c r="B42" i="9"/>
  <c r="C42" i="9" s="1"/>
  <c r="J33" i="3" s="1"/>
  <c r="B27" i="9"/>
  <c r="C27" i="9" s="1"/>
  <c r="J28" i="3" s="1"/>
  <c r="B18" i="9"/>
  <c r="C18" i="9" s="1"/>
  <c r="J23" i="3" s="1"/>
  <c r="B39" i="9"/>
  <c r="C39" i="9" s="1"/>
  <c r="J32" i="3" s="1"/>
  <c r="AS27" i="9"/>
  <c r="AR30" i="9" s="1"/>
  <c r="AT30" i="9" s="1"/>
  <c r="AX41" i="9"/>
  <c r="AV19" i="9"/>
  <c r="AV24" i="9"/>
  <c r="AO45" i="9"/>
  <c r="AV23" i="9"/>
  <c r="AV18" i="9"/>
  <c r="C33" i="9"/>
  <c r="AG34" i="9"/>
  <c r="AC34" i="9" s="1"/>
  <c r="N35" i="8"/>
  <c r="AF34" i="9"/>
  <c r="AB34" i="9" s="1"/>
  <c r="AJ34" i="9"/>
  <c r="C30" i="9"/>
  <c r="J29" i="3" s="1"/>
  <c r="K14" i="8"/>
  <c r="F34" i="8" s="1"/>
  <c r="N34" i="8" s="1"/>
  <c r="N36" i="8"/>
  <c r="AL34" i="9"/>
  <c r="C45" i="9"/>
  <c r="J34" i="3" s="1"/>
  <c r="AK34" i="9"/>
  <c r="AH34" i="9"/>
  <c r="AD34" i="9" s="1"/>
  <c r="H31" i="1"/>
  <c r="H27" i="1"/>
  <c r="H32" i="1"/>
  <c r="H17" i="1"/>
  <c r="AR29" i="9" l="1"/>
  <c r="AT29" i="9" s="1"/>
  <c r="B36" i="9"/>
  <c r="C36" i="9" s="1"/>
  <c r="J20" i="3" s="1"/>
  <c r="AD35" i="9"/>
  <c r="AL35" i="9"/>
  <c r="AR31" i="9"/>
  <c r="AT31" i="9" s="1"/>
  <c r="AT32" i="9" s="1"/>
  <c r="AT33" i="9" s="1"/>
  <c r="J3" i="1"/>
  <c r="AL36" i="9" l="1"/>
  <c r="R4" i="4"/>
  <c r="T4" i="4" l="1"/>
  <c r="U4" i="4" s="1"/>
  <c r="V4" i="4" s="1"/>
  <c r="W4" i="4" s="1"/>
  <c r="X4" i="4" s="1"/>
  <c r="Y4" i="4" s="1"/>
  <c r="Z4" i="4" s="1"/>
  <c r="AA4" i="4" s="1"/>
  <c r="AB4" i="4" s="1"/>
  <c r="S4" i="4"/>
  <c r="S3" i="4" s="1"/>
  <c r="R3" i="4"/>
  <c r="X41" i="2"/>
  <c r="H6" i="1" l="1"/>
  <c r="D3" i="10" s="1"/>
  <c r="I5" i="1"/>
  <c r="J5" i="1" s="1"/>
  <c r="M62" i="4"/>
  <c r="K62" i="4"/>
  <c r="I62" i="4"/>
  <c r="Q61" i="4"/>
  <c r="M61" i="4"/>
  <c r="K61" i="4"/>
  <c r="I61" i="4"/>
  <c r="Q60" i="4"/>
  <c r="M60" i="4"/>
  <c r="K60" i="4"/>
  <c r="I60" i="4"/>
  <c r="Q59" i="4"/>
  <c r="M59" i="4"/>
  <c r="K59" i="4"/>
  <c r="I59" i="4"/>
  <c r="Q58" i="4"/>
  <c r="M58" i="4"/>
  <c r="K58" i="4"/>
  <c r="I58" i="4"/>
  <c r="Q56" i="4"/>
  <c r="M56" i="4"/>
  <c r="K56" i="4"/>
  <c r="I56" i="4"/>
  <c r="Q55" i="4"/>
  <c r="M55" i="4"/>
  <c r="K55" i="4"/>
  <c r="I55" i="4"/>
  <c r="Q54" i="4"/>
  <c r="M54" i="4"/>
  <c r="K54" i="4"/>
  <c r="I54" i="4"/>
  <c r="Q53" i="4"/>
  <c r="M53" i="4"/>
  <c r="K53" i="4"/>
  <c r="I53" i="4"/>
  <c r="Q52" i="4"/>
  <c r="M52" i="4"/>
  <c r="I52" i="4"/>
  <c r="K52" i="4" s="1"/>
  <c r="M45" i="4"/>
  <c r="K45" i="4"/>
  <c r="I45" i="4"/>
  <c r="Q44" i="4"/>
  <c r="M44" i="4"/>
  <c r="K44" i="4"/>
  <c r="I44" i="4"/>
  <c r="Q43" i="4"/>
  <c r="M43" i="4"/>
  <c r="K43" i="4"/>
  <c r="I43" i="4"/>
  <c r="Q42" i="4"/>
  <c r="M42" i="4"/>
  <c r="K42" i="4"/>
  <c r="I42" i="4"/>
  <c r="Q41" i="4"/>
  <c r="M41" i="4"/>
  <c r="K41" i="4"/>
  <c r="I41" i="4"/>
  <c r="Q40" i="4"/>
  <c r="M40" i="4"/>
  <c r="K40" i="4"/>
  <c r="I40" i="4"/>
  <c r="Q39" i="4"/>
  <c r="M39" i="4"/>
  <c r="I39" i="4"/>
  <c r="K39" i="4" s="1"/>
  <c r="Q38" i="4"/>
  <c r="M38" i="4"/>
  <c r="I38" i="4"/>
  <c r="K38" i="4" s="1"/>
  <c r="Q37" i="4"/>
  <c r="M37" i="4"/>
  <c r="I37" i="4"/>
  <c r="K37" i="4" s="1"/>
  <c r="Q36" i="4"/>
  <c r="M36" i="4"/>
  <c r="I36" i="4"/>
  <c r="K36" i="4" s="1"/>
  <c r="Q35" i="4"/>
  <c r="M35" i="4"/>
  <c r="I35" i="4"/>
  <c r="K35" i="4" s="1"/>
  <c r="Q34" i="4"/>
  <c r="M34" i="4"/>
  <c r="I34" i="4"/>
  <c r="K34" i="4" s="1"/>
  <c r="Q33" i="4"/>
  <c r="M33" i="4"/>
  <c r="I33" i="4"/>
  <c r="K33" i="4" s="1"/>
  <c r="M31" i="4"/>
  <c r="K31" i="4"/>
  <c r="I31" i="4"/>
  <c r="M30" i="4"/>
  <c r="K30" i="4"/>
  <c r="I30" i="4"/>
  <c r="M29" i="4"/>
  <c r="K29" i="4"/>
  <c r="I29" i="4"/>
  <c r="M28" i="4"/>
  <c r="K28" i="4"/>
  <c r="I28" i="4"/>
  <c r="M27" i="4"/>
  <c r="K27" i="4"/>
  <c r="I27" i="4"/>
  <c r="M26" i="4"/>
  <c r="K26" i="4"/>
  <c r="I26" i="4"/>
  <c r="M25" i="4"/>
  <c r="K25" i="4"/>
  <c r="I25" i="4"/>
  <c r="M24" i="4"/>
  <c r="K24" i="4"/>
  <c r="I24" i="4"/>
  <c r="M23" i="4"/>
  <c r="K23" i="4"/>
  <c r="I23" i="4"/>
  <c r="M17" i="4"/>
  <c r="K17" i="4"/>
  <c r="I17" i="4"/>
  <c r="Q16" i="4"/>
  <c r="M16" i="4"/>
  <c r="K16" i="4"/>
  <c r="I16" i="4"/>
  <c r="Q15" i="4"/>
  <c r="M14" i="4"/>
  <c r="K14" i="4"/>
  <c r="I14" i="4"/>
  <c r="Q13" i="4"/>
  <c r="M13" i="4"/>
  <c r="K13" i="4"/>
  <c r="I13" i="4"/>
  <c r="Q12" i="4"/>
  <c r="M12" i="4"/>
  <c r="K12" i="4"/>
  <c r="I12" i="4"/>
  <c r="Q11" i="4"/>
  <c r="M11" i="4"/>
  <c r="K11" i="4"/>
  <c r="I11" i="4"/>
  <c r="Q10" i="4"/>
  <c r="M10" i="4"/>
  <c r="K10" i="4"/>
  <c r="I10" i="4"/>
  <c r="Q9" i="4"/>
  <c r="M9" i="4"/>
  <c r="K9" i="4"/>
  <c r="I9" i="4"/>
  <c r="Q8" i="4"/>
  <c r="M8" i="4"/>
  <c r="K8" i="4"/>
  <c r="I8" i="4"/>
  <c r="Q7" i="4"/>
  <c r="M7" i="4"/>
  <c r="K7" i="4"/>
  <c r="I7" i="4"/>
  <c r="Q6" i="4"/>
  <c r="M6" i="4"/>
  <c r="K6" i="4"/>
  <c r="I6" i="4"/>
  <c r="M5" i="4"/>
  <c r="K5" i="4"/>
  <c r="I5" i="4"/>
  <c r="K5" i="1" l="1"/>
  <c r="J6" i="1"/>
  <c r="E3" i="10"/>
  <c r="F3" i="10" s="1"/>
  <c r="G3" i="10" s="1"/>
  <c r="H3" i="10" s="1"/>
  <c r="I3" i="10" s="1"/>
  <c r="I6" i="1"/>
  <c r="R52" i="4"/>
  <c r="L5" i="1" l="1"/>
  <c r="K6" i="1"/>
  <c r="R15" i="4"/>
  <c r="R8" i="4"/>
  <c r="R54" i="4"/>
  <c r="R53" i="4"/>
  <c r="R13" i="4"/>
  <c r="R7" i="4"/>
  <c r="R56" i="4"/>
  <c r="R55" i="4"/>
  <c r="R12" i="4"/>
  <c r="R6" i="4"/>
  <c r="R59" i="4"/>
  <c r="R58" i="4"/>
  <c r="R9" i="4"/>
  <c r="R61" i="4"/>
  <c r="R60" i="4"/>
  <c r="R10" i="4"/>
  <c r="R5" i="4"/>
  <c r="R16" i="4"/>
  <c r="R11" i="4"/>
  <c r="M5" i="1" l="1"/>
  <c r="M6" i="1" s="1"/>
  <c r="L6" i="1"/>
  <c r="S15" i="4"/>
  <c r="S12" i="4"/>
  <c r="S10" i="4"/>
  <c r="S8" i="4"/>
  <c r="S6" i="4"/>
  <c r="S61" i="4"/>
  <c r="S59" i="4"/>
  <c r="S56" i="4"/>
  <c r="S54" i="4"/>
  <c r="S53" i="4"/>
  <c r="S13" i="4"/>
  <c r="S7" i="4"/>
  <c r="S55" i="4"/>
  <c r="S58" i="4"/>
  <c r="S11" i="4"/>
  <c r="S5" i="4"/>
  <c r="S60" i="4"/>
  <c r="S16" i="4"/>
  <c r="S9" i="4"/>
  <c r="S52" i="4"/>
  <c r="T3" i="4"/>
  <c r="U3" i="4"/>
  <c r="D11" i="3"/>
  <c r="E4" i="3"/>
  <c r="F4" i="3"/>
  <c r="G4" i="3"/>
  <c r="H4" i="3"/>
  <c r="I4" i="3"/>
  <c r="D4" i="3"/>
  <c r="H28" i="4"/>
  <c r="H21" i="2"/>
  <c r="H21" i="1"/>
  <c r="H18" i="2"/>
  <c r="H18" i="4"/>
  <c r="H16" i="2"/>
  <c r="H16" i="4"/>
  <c r="H16" i="1"/>
  <c r="H11" i="4"/>
  <c r="AF55" i="2"/>
  <c r="AD55" i="2" s="1"/>
  <c r="AF54" i="2"/>
  <c r="AD54" i="2" s="1"/>
  <c r="AF53" i="2"/>
  <c r="X53" i="2" s="1"/>
  <c r="AF52" i="2"/>
  <c r="Z52" i="2" s="1"/>
  <c r="H10" i="2"/>
  <c r="H11" i="2" s="1"/>
  <c r="J10" i="2"/>
  <c r="L10" i="2"/>
  <c r="N10" i="2"/>
  <c r="P10" i="2"/>
  <c r="R10" i="2"/>
  <c r="T10" i="2"/>
  <c r="V10" i="2"/>
  <c r="X10" i="2"/>
  <c r="Z10" i="2"/>
  <c r="AB10" i="2"/>
  <c r="AD10" i="2"/>
  <c r="J11" i="2"/>
  <c r="L11" i="2"/>
  <c r="N11" i="2"/>
  <c r="P11" i="2"/>
  <c r="R11" i="2"/>
  <c r="T11" i="2"/>
  <c r="V11" i="2"/>
  <c r="X11" i="2"/>
  <c r="Z11" i="2"/>
  <c r="AB11" i="2"/>
  <c r="AD11" i="2"/>
  <c r="J9" i="2"/>
  <c r="L9" i="2"/>
  <c r="N9" i="2"/>
  <c r="P9" i="2"/>
  <c r="R9" i="2"/>
  <c r="T9" i="2"/>
  <c r="V9" i="2"/>
  <c r="X9" i="2"/>
  <c r="Z9" i="2"/>
  <c r="AB9" i="2"/>
  <c r="AD9" i="2"/>
  <c r="H9" i="2"/>
  <c r="H41" i="2"/>
  <c r="J41" i="2"/>
  <c r="L41" i="2"/>
  <c r="N41" i="2"/>
  <c r="P41" i="2"/>
  <c r="R41" i="2"/>
  <c r="T41" i="2"/>
  <c r="V41" i="2"/>
  <c r="Z41" i="2"/>
  <c r="AB41" i="2"/>
  <c r="AD41" i="2"/>
  <c r="H42" i="2"/>
  <c r="J42" i="2"/>
  <c r="L42" i="2"/>
  <c r="N42" i="2"/>
  <c r="P42" i="2"/>
  <c r="R42" i="2"/>
  <c r="T42" i="2"/>
  <c r="V42" i="2"/>
  <c r="X42" i="2"/>
  <c r="Z42" i="2"/>
  <c r="AB42" i="2"/>
  <c r="AD42" i="2"/>
  <c r="J40" i="2"/>
  <c r="L40" i="2"/>
  <c r="N40" i="2"/>
  <c r="P40" i="2"/>
  <c r="R40" i="2"/>
  <c r="T40" i="2"/>
  <c r="V40" i="2"/>
  <c r="X40" i="2"/>
  <c r="Z40" i="2"/>
  <c r="AB40" i="2"/>
  <c r="AD40" i="2"/>
  <c r="H40" i="2"/>
  <c r="AF59" i="2"/>
  <c r="AB59" i="2" s="1"/>
  <c r="AF58" i="2"/>
  <c r="V58" i="2" s="1"/>
  <c r="AF57" i="2"/>
  <c r="X57" i="2" s="1"/>
  <c r="AF28" i="2"/>
  <c r="AB28" i="2" s="1"/>
  <c r="AF27" i="2"/>
  <c r="AB27" i="2" s="1"/>
  <c r="AF26" i="2"/>
  <c r="AB26" i="2" s="1"/>
  <c r="V27" i="2"/>
  <c r="AF22" i="2"/>
  <c r="L22" i="2" s="1"/>
  <c r="AF23" i="2"/>
  <c r="N23" i="2" s="1"/>
  <c r="AF24" i="2"/>
  <c r="N24" i="2" s="1"/>
  <c r="AF21" i="2"/>
  <c r="J21" i="2" s="1"/>
  <c r="AD26" i="2" l="1"/>
  <c r="H52" i="2"/>
  <c r="R53" i="2"/>
  <c r="H54" i="2"/>
  <c r="P54" i="2"/>
  <c r="L54" i="2"/>
  <c r="R24" i="2"/>
  <c r="Z53" i="2"/>
  <c r="V54" i="2"/>
  <c r="J24" i="2"/>
  <c r="AB57" i="2"/>
  <c r="AB53" i="2"/>
  <c r="X54" i="2"/>
  <c r="R26" i="2"/>
  <c r="H53" i="2"/>
  <c r="T26" i="2"/>
  <c r="N57" i="2"/>
  <c r="P53" i="2"/>
  <c r="J54" i="2"/>
  <c r="P55" i="2"/>
  <c r="L24" i="2"/>
  <c r="R27" i="2"/>
  <c r="R21" i="2"/>
  <c r="X28" i="2"/>
  <c r="H24" i="2"/>
  <c r="AB24" i="2"/>
  <c r="T24" i="2"/>
  <c r="T21" i="2"/>
  <c r="J27" i="2"/>
  <c r="V28" i="2"/>
  <c r="J57" i="2"/>
  <c r="Z57" i="2"/>
  <c r="N58" i="2"/>
  <c r="N55" i="2"/>
  <c r="AB55" i="2"/>
  <c r="AD24" i="2"/>
  <c r="P24" i="2"/>
  <c r="T27" i="2"/>
  <c r="P57" i="2"/>
  <c r="AD57" i="2"/>
  <c r="AD52" i="2"/>
  <c r="T53" i="2"/>
  <c r="T55" i="2"/>
  <c r="R57" i="2"/>
  <c r="H55" i="2"/>
  <c r="V55" i="2"/>
  <c r="X24" i="2"/>
  <c r="AD27" i="2"/>
  <c r="T57" i="2"/>
  <c r="H58" i="2"/>
  <c r="J55" i="2"/>
  <c r="X55" i="2"/>
  <c r="V24" i="2"/>
  <c r="Z21" i="2"/>
  <c r="H27" i="2"/>
  <c r="T28" i="2"/>
  <c r="H57" i="2"/>
  <c r="V57" i="2"/>
  <c r="L58" i="2"/>
  <c r="N53" i="2"/>
  <c r="AD53" i="2"/>
  <c r="T54" i="2"/>
  <c r="L55" i="2"/>
  <c r="Z55" i="2"/>
  <c r="T59" i="2"/>
  <c r="R59" i="2"/>
  <c r="AD59" i="2"/>
  <c r="AB52" i="2"/>
  <c r="J59" i="2"/>
  <c r="AF60" i="2"/>
  <c r="J22" i="2"/>
  <c r="P21" i="2"/>
  <c r="J28" i="2"/>
  <c r="AD28" i="2"/>
  <c r="T58" i="2"/>
  <c r="L59" i="2"/>
  <c r="X59" i="2"/>
  <c r="AF29" i="2"/>
  <c r="P52" i="2"/>
  <c r="N54" i="2"/>
  <c r="Z54" i="2"/>
  <c r="N21" i="2"/>
  <c r="L28" i="2"/>
  <c r="N59" i="2"/>
  <c r="R52" i="2"/>
  <c r="AB54" i="2"/>
  <c r="H59" i="2"/>
  <c r="V22" i="2"/>
  <c r="V59" i="2"/>
  <c r="AD21" i="2"/>
  <c r="X58" i="2"/>
  <c r="Z59" i="2"/>
  <c r="Z24" i="2"/>
  <c r="AB21" i="2"/>
  <c r="H26" i="2"/>
  <c r="R28" i="2"/>
  <c r="Z58" i="2"/>
  <c r="P59" i="2"/>
  <c r="T52" i="2"/>
  <c r="R54" i="2"/>
  <c r="U58" i="4"/>
  <c r="U54" i="4"/>
  <c r="U12" i="4"/>
  <c r="U11" i="4"/>
  <c r="U6" i="4"/>
  <c r="U5" i="4"/>
  <c r="U60" i="4"/>
  <c r="U56" i="4"/>
  <c r="U59" i="4"/>
  <c r="U16" i="4"/>
  <c r="U10" i="4"/>
  <c r="U9" i="4"/>
  <c r="U61" i="4"/>
  <c r="U53" i="4"/>
  <c r="U13" i="4"/>
  <c r="U55" i="4"/>
  <c r="U8" i="4"/>
  <c r="U7" i="4"/>
  <c r="U15" i="4"/>
  <c r="U52" i="4"/>
  <c r="T61" i="4"/>
  <c r="T59" i="4"/>
  <c r="T56" i="4"/>
  <c r="T54" i="4"/>
  <c r="T55" i="4"/>
  <c r="T58" i="4"/>
  <c r="T12" i="4"/>
  <c r="T11" i="4"/>
  <c r="T6" i="4"/>
  <c r="T5" i="4"/>
  <c r="T60" i="4"/>
  <c r="T8" i="4"/>
  <c r="T9" i="4"/>
  <c r="T15" i="4"/>
  <c r="T16" i="4"/>
  <c r="T10" i="4"/>
  <c r="T53" i="4"/>
  <c r="T13" i="4"/>
  <c r="T7" i="4"/>
  <c r="T52" i="4"/>
  <c r="V3" i="4"/>
  <c r="D47" i="3"/>
  <c r="D15" i="3"/>
  <c r="D53" i="3"/>
  <c r="D14" i="3"/>
  <c r="D54" i="3"/>
  <c r="D16" i="3"/>
  <c r="D18" i="3"/>
  <c r="D23" i="3"/>
  <c r="D24" i="3"/>
  <c r="D25" i="3"/>
  <c r="D26" i="3"/>
  <c r="D28" i="3"/>
  <c r="D29" i="3"/>
  <c r="D32" i="3"/>
  <c r="D33" i="3"/>
  <c r="D34" i="3"/>
  <c r="D35" i="3"/>
  <c r="D36" i="3"/>
  <c r="D37" i="3"/>
  <c r="D38" i="3"/>
  <c r="D20" i="3"/>
  <c r="D40" i="3"/>
  <c r="J52" i="2"/>
  <c r="V52" i="2"/>
  <c r="L52" i="2"/>
  <c r="X52" i="2"/>
  <c r="J53" i="2"/>
  <c r="V53" i="2"/>
  <c r="R55" i="2"/>
  <c r="AF56" i="2"/>
  <c r="N52" i="2"/>
  <c r="L53" i="2"/>
  <c r="AB58" i="2"/>
  <c r="P58" i="2"/>
  <c r="R58" i="2"/>
  <c r="AD58" i="2"/>
  <c r="L57" i="2"/>
  <c r="J58" i="2"/>
  <c r="J26" i="2"/>
  <c r="V26" i="2"/>
  <c r="L26" i="2"/>
  <c r="X26" i="2"/>
  <c r="L27" i="2"/>
  <c r="X27" i="2"/>
  <c r="N26" i="2"/>
  <c r="Z26" i="2"/>
  <c r="N27" i="2"/>
  <c r="Z27" i="2"/>
  <c r="N28" i="2"/>
  <c r="Z28" i="2"/>
  <c r="P26" i="2"/>
  <c r="P27" i="2"/>
  <c r="P28" i="2"/>
  <c r="J23" i="2"/>
  <c r="T22" i="2"/>
  <c r="X23" i="2"/>
  <c r="L23" i="2"/>
  <c r="V23" i="2"/>
  <c r="T23" i="2"/>
  <c r="AD22" i="2"/>
  <c r="R22" i="2"/>
  <c r="H23" i="2"/>
  <c r="AD23" i="2"/>
  <c r="R23" i="2"/>
  <c r="AB22" i="2"/>
  <c r="P22" i="2"/>
  <c r="AB23" i="2"/>
  <c r="P23" i="2"/>
  <c r="Z22" i="2"/>
  <c r="N22" i="2"/>
  <c r="X21" i="2"/>
  <c r="L21" i="2"/>
  <c r="Z23" i="2"/>
  <c r="X22" i="2"/>
  <c r="V21" i="2"/>
  <c r="H23" i="1"/>
  <c r="H26" i="1"/>
  <c r="AF61" i="2" l="1"/>
  <c r="V16" i="4"/>
  <c r="V13" i="4"/>
  <c r="V11" i="4"/>
  <c r="V9" i="4"/>
  <c r="V7" i="4"/>
  <c r="V5" i="4"/>
  <c r="V60" i="4"/>
  <c r="V58" i="4"/>
  <c r="V55" i="4"/>
  <c r="V53" i="4"/>
  <c r="V56" i="4"/>
  <c r="V59" i="4"/>
  <c r="V10" i="4"/>
  <c r="V61" i="4"/>
  <c r="V15" i="4"/>
  <c r="V6" i="4"/>
  <c r="V8" i="4"/>
  <c r="V54" i="4"/>
  <c r="V12" i="4"/>
  <c r="V52" i="4"/>
  <c r="W3" i="4"/>
  <c r="AF25" i="2"/>
  <c r="P25" i="2"/>
  <c r="AD25" i="2"/>
  <c r="AD13" i="2" s="1"/>
  <c r="H25" i="2"/>
  <c r="H28" i="2" s="1"/>
  <c r="F56" i="2"/>
  <c r="F29" i="2"/>
  <c r="F25" i="2"/>
  <c r="F43" i="2"/>
  <c r="F12" i="2"/>
  <c r="F60" i="2"/>
  <c r="I23" i="1"/>
  <c r="J48" i="3"/>
  <c r="J50" i="3"/>
  <c r="W60" i="4" l="1"/>
  <c r="W58" i="4"/>
  <c r="W55" i="4"/>
  <c r="W53" i="4"/>
  <c r="W59" i="4"/>
  <c r="W10" i="4"/>
  <c r="W61" i="4"/>
  <c r="W16" i="4"/>
  <c r="W9" i="4"/>
  <c r="W15" i="4"/>
  <c r="W8" i="4"/>
  <c r="W11" i="4"/>
  <c r="W54" i="4"/>
  <c r="W5" i="4"/>
  <c r="W56" i="4"/>
  <c r="W12" i="4"/>
  <c r="W7" i="4"/>
  <c r="W6" i="4"/>
  <c r="W13" i="4"/>
  <c r="W52" i="4"/>
  <c r="X3" i="4"/>
  <c r="AB60" i="2"/>
  <c r="AB45" i="2" s="1"/>
  <c r="X60" i="2"/>
  <c r="X45" i="2" s="1"/>
  <c r="P60" i="2"/>
  <c r="P45" i="2" s="1"/>
  <c r="F61" i="2"/>
  <c r="H56" i="2"/>
  <c r="H44" i="2" s="1"/>
  <c r="X56" i="2"/>
  <c r="N56" i="2"/>
  <c r="Z56" i="2"/>
  <c r="AD56" i="2"/>
  <c r="AD44" i="2" s="1"/>
  <c r="P56" i="2"/>
  <c r="K63" i="4"/>
  <c r="F62" i="4"/>
  <c r="X61" i="4" l="1"/>
  <c r="X60" i="4"/>
  <c r="X16" i="4"/>
  <c r="X9" i="4"/>
  <c r="X15" i="4"/>
  <c r="X8" i="4"/>
  <c r="X13" i="4"/>
  <c r="X7" i="4"/>
  <c r="X54" i="4"/>
  <c r="X53" i="4"/>
  <c r="X58" i="4"/>
  <c r="X6" i="4"/>
  <c r="X10" i="4"/>
  <c r="X56" i="4"/>
  <c r="X55" i="4"/>
  <c r="X12" i="4"/>
  <c r="X59" i="4"/>
  <c r="X11" i="4"/>
  <c r="X5" i="4"/>
  <c r="X52" i="4"/>
  <c r="Y3" i="4"/>
  <c r="P61" i="2"/>
  <c r="V56" i="2"/>
  <c r="V44" i="2" s="1"/>
  <c r="R56" i="2"/>
  <c r="R44" i="2" s="1"/>
  <c r="T56" i="2"/>
  <c r="T44" i="2" s="1"/>
  <c r="H60" i="2"/>
  <c r="H45" i="2" s="1"/>
  <c r="T60" i="2"/>
  <c r="T45" i="2" s="1"/>
  <c r="L60" i="2"/>
  <c r="L45" i="2" s="1"/>
  <c r="J56" i="2"/>
  <c r="J44" i="2" s="1"/>
  <c r="M18" i="4"/>
  <c r="Z60" i="2"/>
  <c r="Z45" i="2" s="1"/>
  <c r="R60" i="2"/>
  <c r="R45" i="2" s="1"/>
  <c r="J60" i="2"/>
  <c r="J45" i="2" s="1"/>
  <c r="V60" i="2"/>
  <c r="V45" i="2" s="1"/>
  <c r="AD60" i="2"/>
  <c r="AD61" i="2" s="1"/>
  <c r="N60" i="2"/>
  <c r="N45" i="2" s="1"/>
  <c r="X61" i="2"/>
  <c r="X44" i="2"/>
  <c r="N44" i="2"/>
  <c r="AB56" i="2"/>
  <c r="AB61" i="2" s="1"/>
  <c r="L56" i="2"/>
  <c r="L44" i="2" s="1"/>
  <c r="Z44" i="2"/>
  <c r="P44" i="2"/>
  <c r="Y15" i="4" l="1"/>
  <c r="Y12" i="4"/>
  <c r="Y10" i="4"/>
  <c r="Y8" i="4"/>
  <c r="Y6" i="4"/>
  <c r="Y61" i="4"/>
  <c r="Y59" i="4"/>
  <c r="Y56" i="4"/>
  <c r="Y54" i="4"/>
  <c r="Y13" i="4"/>
  <c r="Y7" i="4"/>
  <c r="Y53" i="4"/>
  <c r="Y55" i="4"/>
  <c r="Y5" i="4"/>
  <c r="Y60" i="4"/>
  <c r="Y58" i="4"/>
  <c r="Y11" i="4"/>
  <c r="Y9" i="4"/>
  <c r="Y16" i="4"/>
  <c r="Y52" i="4"/>
  <c r="Z3" i="4"/>
  <c r="H61" i="2"/>
  <c r="N61" i="2"/>
  <c r="T61" i="2"/>
  <c r="J61" i="2"/>
  <c r="AD45" i="2"/>
  <c r="AG45" i="2" s="1"/>
  <c r="Z61" i="2"/>
  <c r="R61" i="2"/>
  <c r="V61" i="2"/>
  <c r="L61" i="2"/>
  <c r="AB44" i="2"/>
  <c r="AG44" i="2" s="1"/>
  <c r="R22" i="4"/>
  <c r="L2" i="4"/>
  <c r="H2" i="4"/>
  <c r="K57" i="4"/>
  <c r="F45" i="4"/>
  <c r="Q31" i="4"/>
  <c r="Q30" i="4"/>
  <c r="Q29" i="4"/>
  <c r="Q28" i="4"/>
  <c r="Q27" i="4"/>
  <c r="Q26" i="4"/>
  <c r="Q25" i="4"/>
  <c r="Q24" i="4"/>
  <c r="Q23" i="4"/>
  <c r="Q5" i="4"/>
  <c r="R44" i="4" l="1"/>
  <c r="R43" i="4"/>
  <c r="R40" i="4"/>
  <c r="R29" i="4"/>
  <c r="R28" i="4"/>
  <c r="R27" i="4"/>
  <c r="R36" i="4"/>
  <c r="R26" i="4"/>
  <c r="R25" i="4"/>
  <c r="R24" i="4"/>
  <c r="R35" i="4"/>
  <c r="R23" i="4"/>
  <c r="R41" i="4"/>
  <c r="R38" i="4"/>
  <c r="R37" i="4"/>
  <c r="R39" i="4"/>
  <c r="R34" i="4"/>
  <c r="R33" i="4"/>
  <c r="R30" i="4"/>
  <c r="R42" i="4"/>
  <c r="R31" i="4"/>
  <c r="Z61" i="4"/>
  <c r="Z59" i="4"/>
  <c r="Z56" i="4"/>
  <c r="Z54" i="4"/>
  <c r="Z15" i="4"/>
  <c r="Z13" i="4"/>
  <c r="Z8" i="4"/>
  <c r="Z7" i="4"/>
  <c r="Z53" i="4"/>
  <c r="Z55" i="4"/>
  <c r="Z12" i="4"/>
  <c r="Z11" i="4"/>
  <c r="Z6" i="4"/>
  <c r="Z5" i="4"/>
  <c r="Z58" i="4"/>
  <c r="Z10" i="4"/>
  <c r="Z60" i="4"/>
  <c r="Z9" i="4"/>
  <c r="Z16" i="4"/>
  <c r="Z52" i="4"/>
  <c r="AA3" i="4"/>
  <c r="R51" i="4"/>
  <c r="M63" i="4"/>
  <c r="K18" i="4"/>
  <c r="K15" i="4"/>
  <c r="M15" i="4"/>
  <c r="R21" i="4"/>
  <c r="R50" i="4" s="1"/>
  <c r="K46" i="4"/>
  <c r="H20" i="4"/>
  <c r="L20" i="4"/>
  <c r="L49" i="4" s="1"/>
  <c r="M57" i="4"/>
  <c r="AF30" i="2"/>
  <c r="AD29" i="2"/>
  <c r="AD14" i="2" s="1"/>
  <c r="AB29" i="2"/>
  <c r="AB14" i="2" s="1"/>
  <c r="Z29" i="2"/>
  <c r="Z14" i="2" s="1"/>
  <c r="X29" i="2"/>
  <c r="X14" i="2" s="1"/>
  <c r="V29" i="2"/>
  <c r="V14" i="2" s="1"/>
  <c r="T29" i="2"/>
  <c r="T14" i="2" s="1"/>
  <c r="R29" i="2"/>
  <c r="R14" i="2" s="1"/>
  <c r="P29" i="2"/>
  <c r="P14" i="2" s="1"/>
  <c r="N29" i="2"/>
  <c r="N14" i="2" s="1"/>
  <c r="L29" i="2"/>
  <c r="L14" i="2" s="1"/>
  <c r="J29" i="2"/>
  <c r="J14" i="2" s="1"/>
  <c r="H29" i="2"/>
  <c r="H14" i="2" s="1"/>
  <c r="F30" i="2"/>
  <c r="AB25" i="2"/>
  <c r="Z25" i="2"/>
  <c r="X25" i="2"/>
  <c r="V25" i="2"/>
  <c r="T25" i="2"/>
  <c r="R25" i="2"/>
  <c r="N25" i="2"/>
  <c r="L25" i="2"/>
  <c r="J25" i="2"/>
  <c r="D22" i="3" l="1"/>
  <c r="AA53" i="4"/>
  <c r="AA55" i="4"/>
  <c r="AA12" i="4"/>
  <c r="AA11" i="4"/>
  <c r="AA6" i="4"/>
  <c r="AA5" i="4"/>
  <c r="AA58" i="4"/>
  <c r="AA54" i="4"/>
  <c r="AA60" i="4"/>
  <c r="AA56" i="4"/>
  <c r="AA15" i="4"/>
  <c r="AA13" i="4"/>
  <c r="AA59" i="4"/>
  <c r="AA9" i="4"/>
  <c r="AA7" i="4"/>
  <c r="AA16" i="4"/>
  <c r="AA10" i="4"/>
  <c r="AA61" i="4"/>
  <c r="AA8" i="4"/>
  <c r="AA52" i="4"/>
  <c r="AB3" i="4"/>
  <c r="H49" i="4"/>
  <c r="R62" i="4"/>
  <c r="R17" i="4"/>
  <c r="K32" i="4"/>
  <c r="R14" i="4"/>
  <c r="S22" i="4"/>
  <c r="S21" i="4"/>
  <c r="S50" i="4" s="1"/>
  <c r="M46" i="4"/>
  <c r="R45" i="4"/>
  <c r="R57" i="4"/>
  <c r="M32" i="4"/>
  <c r="H30" i="2"/>
  <c r="H13" i="2"/>
  <c r="L30" i="2"/>
  <c r="L13" i="2"/>
  <c r="P30" i="2"/>
  <c r="P13" i="2"/>
  <c r="T30" i="2"/>
  <c r="T13" i="2"/>
  <c r="X30" i="2"/>
  <c r="X13" i="2"/>
  <c r="AB30" i="2"/>
  <c r="AB13" i="2"/>
  <c r="AG14" i="2"/>
  <c r="J30" i="2"/>
  <c r="J13" i="2"/>
  <c r="N30" i="2"/>
  <c r="N13" i="2"/>
  <c r="R30" i="2"/>
  <c r="R13" i="2"/>
  <c r="V30" i="2"/>
  <c r="V13" i="2"/>
  <c r="Z30" i="2"/>
  <c r="Z13" i="2"/>
  <c r="AD30" i="2"/>
  <c r="M40" i="1"/>
  <c r="L40" i="1"/>
  <c r="K40" i="1"/>
  <c r="J40" i="1"/>
  <c r="I40" i="1"/>
  <c r="M35" i="1"/>
  <c r="L35" i="1"/>
  <c r="K35" i="1"/>
  <c r="K36" i="1" s="1"/>
  <c r="J35" i="1"/>
  <c r="I35" i="1"/>
  <c r="I33" i="1"/>
  <c r="I38" i="1" s="1"/>
  <c r="M32" i="1"/>
  <c r="L32" i="1"/>
  <c r="K32" i="1"/>
  <c r="J32" i="1"/>
  <c r="I32" i="1"/>
  <c r="G32" i="1"/>
  <c r="F32" i="1"/>
  <c r="G26" i="1"/>
  <c r="G28" i="1" s="1"/>
  <c r="F26" i="1"/>
  <c r="F30" i="1" s="1"/>
  <c r="F9" i="1" s="1"/>
  <c r="M23" i="1"/>
  <c r="L23" i="1"/>
  <c r="K23" i="1"/>
  <c r="J23" i="1"/>
  <c r="I13" i="1"/>
  <c r="G21" i="1"/>
  <c r="F21" i="1"/>
  <c r="G18" i="1"/>
  <c r="F18" i="1"/>
  <c r="G16" i="1"/>
  <c r="F16" i="1"/>
  <c r="G11" i="1"/>
  <c r="F11" i="1"/>
  <c r="AB16" i="4" l="1"/>
  <c r="AB13" i="4"/>
  <c r="AB11" i="4"/>
  <c r="AB9" i="4"/>
  <c r="AB7" i="4"/>
  <c r="AB5" i="4"/>
  <c r="AB60" i="4"/>
  <c r="AB58" i="4"/>
  <c r="AB55" i="4"/>
  <c r="AB53" i="4"/>
  <c r="AB12" i="4"/>
  <c r="AB6" i="4"/>
  <c r="AB54" i="4"/>
  <c r="AB56" i="4"/>
  <c r="AB10" i="4"/>
  <c r="AB59" i="4"/>
  <c r="AB8" i="4"/>
  <c r="AB15" i="4"/>
  <c r="AB61" i="4"/>
  <c r="AB52" i="4"/>
  <c r="S38" i="4"/>
  <c r="S35" i="4"/>
  <c r="S31" i="4"/>
  <c r="S28" i="4"/>
  <c r="S25" i="4"/>
  <c r="S44" i="4"/>
  <c r="S42" i="4"/>
  <c r="S36" i="4"/>
  <c r="S26" i="4"/>
  <c r="S24" i="4"/>
  <c r="S23" i="4"/>
  <c r="S39" i="4"/>
  <c r="S34" i="4"/>
  <c r="S41" i="4"/>
  <c r="S29" i="4"/>
  <c r="S40" i="4"/>
  <c r="S33" i="4"/>
  <c r="S30" i="4"/>
  <c r="S43" i="4"/>
  <c r="S27" i="4"/>
  <c r="S37" i="4"/>
  <c r="M39" i="1"/>
  <c r="R63" i="4"/>
  <c r="S62" i="4"/>
  <c r="R18" i="4"/>
  <c r="R32" i="4"/>
  <c r="R46" i="4" s="1"/>
  <c r="S14" i="4"/>
  <c r="I39" i="1"/>
  <c r="J33" i="1" s="1"/>
  <c r="J38" i="1" s="1"/>
  <c r="AG13" i="2"/>
  <c r="AG12" i="2" s="1"/>
  <c r="AG17" i="2" s="1"/>
  <c r="U22" i="4"/>
  <c r="U21" i="4"/>
  <c r="U50" i="4" s="1"/>
  <c r="T22" i="4"/>
  <c r="T21" i="4"/>
  <c r="T50" i="4" s="1"/>
  <c r="S51" i="4"/>
  <c r="S17" i="4"/>
  <c r="S57" i="4"/>
  <c r="K39" i="1"/>
  <c r="L33" i="1" s="1"/>
  <c r="L38" i="1" s="1"/>
  <c r="F28" i="1"/>
  <c r="J39" i="1"/>
  <c r="K33" i="1" s="1"/>
  <c r="K38" i="1" s="1"/>
  <c r="L39" i="1"/>
  <c r="M33" i="1" s="1"/>
  <c r="M38" i="1" s="1"/>
  <c r="G30" i="1"/>
  <c r="G9" i="1" s="1"/>
  <c r="I36" i="1"/>
  <c r="M36" i="1"/>
  <c r="J36" i="1"/>
  <c r="L36" i="1"/>
  <c r="U37" i="4" l="1"/>
  <c r="U30" i="4"/>
  <c r="U27" i="4"/>
  <c r="U24" i="4"/>
  <c r="U39" i="4"/>
  <c r="U41" i="4"/>
  <c r="U38" i="4"/>
  <c r="U43" i="4"/>
  <c r="U31" i="4"/>
  <c r="U26" i="4"/>
  <c r="U36" i="4"/>
  <c r="U40" i="4"/>
  <c r="U28" i="4"/>
  <c r="U25" i="4"/>
  <c r="U44" i="4"/>
  <c r="U42" i="4"/>
  <c r="U23" i="4"/>
  <c r="U29" i="4"/>
  <c r="U35" i="4"/>
  <c r="U33" i="4"/>
  <c r="U34" i="4"/>
  <c r="T44" i="4"/>
  <c r="T42" i="4"/>
  <c r="T40" i="4"/>
  <c r="T25" i="4"/>
  <c r="T23" i="4"/>
  <c r="T39" i="4"/>
  <c r="T35" i="4"/>
  <c r="T34" i="4"/>
  <c r="T41" i="4"/>
  <c r="T38" i="4"/>
  <c r="T36" i="4"/>
  <c r="T30" i="4"/>
  <c r="T43" i="4"/>
  <c r="T28" i="4"/>
  <c r="T24" i="4"/>
  <c r="T27" i="4"/>
  <c r="T37" i="4"/>
  <c r="T31" i="4"/>
  <c r="T29" i="4"/>
  <c r="T26" i="4"/>
  <c r="T33" i="4"/>
  <c r="U51" i="4"/>
  <c r="R64" i="4"/>
  <c r="S63" i="4"/>
  <c r="U17" i="4"/>
  <c r="U57" i="4"/>
  <c r="T62" i="4"/>
  <c r="S18" i="4"/>
  <c r="T17" i="4"/>
  <c r="T14" i="4"/>
  <c r="AD43" i="2"/>
  <c r="Z43" i="2"/>
  <c r="V43" i="2"/>
  <c r="R43" i="2"/>
  <c r="N43" i="2"/>
  <c r="J43" i="2"/>
  <c r="AB43" i="2"/>
  <c r="X43" i="2"/>
  <c r="T43" i="2"/>
  <c r="P43" i="2"/>
  <c r="L43" i="2"/>
  <c r="S45" i="4"/>
  <c r="S32" i="4"/>
  <c r="T51" i="4"/>
  <c r="T57" i="4"/>
  <c r="AD12" i="2"/>
  <c r="Z12" i="2"/>
  <c r="V12" i="2"/>
  <c r="R12" i="2"/>
  <c r="N12" i="2"/>
  <c r="J12" i="2"/>
  <c r="AB12" i="2"/>
  <c r="X12" i="2"/>
  <c r="T12" i="2"/>
  <c r="P12" i="2"/>
  <c r="L12" i="2"/>
  <c r="H12" i="2"/>
  <c r="D30" i="3" l="1"/>
  <c r="D31" i="3" s="1"/>
  <c r="D30" i="10"/>
  <c r="D31" i="10" s="1"/>
  <c r="T63" i="4"/>
  <c r="U62" i="4"/>
  <c r="U63" i="4"/>
  <c r="U14" i="4"/>
  <c r="U18" i="4" s="1"/>
  <c r="V21" i="4"/>
  <c r="V50" i="4" s="1"/>
  <c r="V57" i="4"/>
  <c r="V22" i="4"/>
  <c r="W21" i="4"/>
  <c r="W50" i="4" s="1"/>
  <c r="V17" i="4"/>
  <c r="U45" i="4"/>
  <c r="T18" i="4"/>
  <c r="H43" i="2"/>
  <c r="AG43" i="2"/>
  <c r="AG48" i="2" s="1"/>
  <c r="S46" i="4"/>
  <c r="S64" i="4" s="1"/>
  <c r="U32" i="4"/>
  <c r="T45" i="4"/>
  <c r="T32" i="4"/>
  <c r="E30" i="10" l="1"/>
  <c r="E31" i="10" s="1"/>
  <c r="E30" i="3"/>
  <c r="E31" i="3" s="1"/>
  <c r="V43" i="4"/>
  <c r="V41" i="4"/>
  <c r="V38" i="4"/>
  <c r="V31" i="4"/>
  <c r="V30" i="4"/>
  <c r="V29" i="4"/>
  <c r="V42" i="4"/>
  <c r="V40" i="4"/>
  <c r="V27" i="4"/>
  <c r="V26" i="4"/>
  <c r="V25" i="4"/>
  <c r="V44" i="4"/>
  <c r="V39" i="4"/>
  <c r="V24" i="4"/>
  <c r="V23" i="4"/>
  <c r="V28" i="4"/>
  <c r="V35" i="4"/>
  <c r="V37" i="4"/>
  <c r="V33" i="4"/>
  <c r="V36" i="4"/>
  <c r="V34" i="4"/>
  <c r="V62" i="4"/>
  <c r="V63" i="4" s="1"/>
  <c r="V14" i="4"/>
  <c r="V18" i="4" s="1"/>
  <c r="W22" i="4"/>
  <c r="W17" i="4"/>
  <c r="V51" i="4"/>
  <c r="W62" i="4"/>
  <c r="U46" i="4"/>
  <c r="U64" i="4" s="1"/>
  <c r="T46" i="4"/>
  <c r="T64" i="4" s="1"/>
  <c r="X22" i="4"/>
  <c r="X21" i="4"/>
  <c r="X50" i="4" s="1"/>
  <c r="G30" i="3" l="1"/>
  <c r="G31" i="3" s="1"/>
  <c r="G30" i="10"/>
  <c r="G31" i="10" s="1"/>
  <c r="F30" i="10"/>
  <c r="F31" i="10" s="1"/>
  <c r="F30" i="3"/>
  <c r="F31" i="3" s="1"/>
  <c r="W43" i="4"/>
  <c r="W41" i="4"/>
  <c r="W29" i="4"/>
  <c r="W26" i="4"/>
  <c r="W23" i="4"/>
  <c r="W31" i="4"/>
  <c r="W30" i="4"/>
  <c r="W42" i="4"/>
  <c r="W40" i="4"/>
  <c r="W28" i="4"/>
  <c r="W27" i="4"/>
  <c r="W44" i="4"/>
  <c r="W25" i="4"/>
  <c r="W24" i="4"/>
  <c r="W39" i="4"/>
  <c r="W37" i="4"/>
  <c r="W33" i="4"/>
  <c r="W36" i="4"/>
  <c r="W34" i="4"/>
  <c r="W38" i="4"/>
  <c r="W35" i="4"/>
  <c r="X31" i="4"/>
  <c r="X30" i="4"/>
  <c r="X42" i="4"/>
  <c r="X41" i="4"/>
  <c r="X40" i="4"/>
  <c r="X29" i="4"/>
  <c r="X28" i="4"/>
  <c r="X27" i="4"/>
  <c r="X44" i="4"/>
  <c r="X43" i="4"/>
  <c r="X26" i="4"/>
  <c r="X25" i="4"/>
  <c r="X24" i="4"/>
  <c r="X23" i="4"/>
  <c r="X34" i="4"/>
  <c r="X38" i="4"/>
  <c r="X35" i="4"/>
  <c r="X36" i="4"/>
  <c r="X39" i="4"/>
  <c r="X37" i="4"/>
  <c r="X33" i="4"/>
  <c r="X51" i="4"/>
  <c r="W57" i="4"/>
  <c r="W63" i="4" s="1"/>
  <c r="W51" i="4"/>
  <c r="W14" i="4"/>
  <c r="W18" i="4" s="1"/>
  <c r="V32" i="4"/>
  <c r="V45" i="4"/>
  <c r="X62" i="4"/>
  <c r="X17" i="4"/>
  <c r="X14" i="4"/>
  <c r="Y22" i="4"/>
  <c r="Y21" i="4"/>
  <c r="Y50" i="4" s="1"/>
  <c r="X57" i="4"/>
  <c r="Y31" i="4" l="1"/>
  <c r="Y28" i="4"/>
  <c r="Y25" i="4"/>
  <c r="Y44" i="4"/>
  <c r="Y42" i="4"/>
  <c r="Y41" i="4"/>
  <c r="Y40" i="4"/>
  <c r="Y29" i="4"/>
  <c r="Y27" i="4"/>
  <c r="Y43" i="4"/>
  <c r="Y26" i="4"/>
  <c r="Y24" i="4"/>
  <c r="Y23" i="4"/>
  <c r="Y30" i="4"/>
  <c r="Y38" i="4"/>
  <c r="Y36" i="4"/>
  <c r="Y34" i="4"/>
  <c r="Y37" i="4"/>
  <c r="Y33" i="4"/>
  <c r="Y35" i="4"/>
  <c r="Y39" i="4"/>
  <c r="Y51" i="4"/>
  <c r="X63" i="4"/>
  <c r="V46" i="4"/>
  <c r="V64" i="4" s="1"/>
  <c r="W32" i="4"/>
  <c r="W45" i="4"/>
  <c r="Y62" i="4"/>
  <c r="Y17" i="4"/>
  <c r="Y14" i="4"/>
  <c r="X45" i="4"/>
  <c r="X32" i="4"/>
  <c r="Z22" i="4"/>
  <c r="Z21" i="4"/>
  <c r="Z50" i="4" s="1"/>
  <c r="X18" i="4"/>
  <c r="Y57" i="4"/>
  <c r="Z17" i="4"/>
  <c r="H30" i="3" l="1"/>
  <c r="H31" i="3" s="1"/>
  <c r="H30" i="10"/>
  <c r="H31" i="10" s="1"/>
  <c r="Z44" i="4"/>
  <c r="Z42" i="4"/>
  <c r="Z40" i="4"/>
  <c r="Z43" i="4"/>
  <c r="Z28" i="4"/>
  <c r="Z26" i="4"/>
  <c r="Z24" i="4"/>
  <c r="Z25" i="4"/>
  <c r="Z23" i="4"/>
  <c r="Z41" i="4"/>
  <c r="Z30" i="4"/>
  <c r="Z33" i="4"/>
  <c r="Z27" i="4"/>
  <c r="Z31" i="4"/>
  <c r="Z29" i="4"/>
  <c r="Z36" i="4"/>
  <c r="Z34" i="4"/>
  <c r="Z38" i="4"/>
  <c r="Z35" i="4"/>
  <c r="Z37" i="4"/>
  <c r="Z39" i="4"/>
  <c r="W46" i="4"/>
  <c r="W64" i="4" s="1"/>
  <c r="Z51" i="4"/>
  <c r="Y63" i="4"/>
  <c r="Z62" i="4"/>
  <c r="X46" i="4"/>
  <c r="X64" i="4" s="1"/>
  <c r="Y45" i="4"/>
  <c r="Y32" i="4"/>
  <c r="Z14" i="4"/>
  <c r="Z18" i="4" s="1"/>
  <c r="AA22" i="4"/>
  <c r="AA21" i="4"/>
  <c r="AA50" i="4" s="1"/>
  <c r="Y18" i="4"/>
  <c r="Z57" i="4"/>
  <c r="I30" i="3" l="1"/>
  <c r="I31" i="3" s="1"/>
  <c r="I30" i="10"/>
  <c r="I31" i="10" s="1"/>
  <c r="Z63" i="4"/>
  <c r="AA34" i="4"/>
  <c r="AA30" i="4"/>
  <c r="AA27" i="4"/>
  <c r="AA24" i="4"/>
  <c r="AA42" i="4"/>
  <c r="AA35" i="4"/>
  <c r="AA25" i="4"/>
  <c r="AA23" i="4"/>
  <c r="AA44" i="4"/>
  <c r="AA33" i="4"/>
  <c r="AA43" i="4"/>
  <c r="AA31" i="4"/>
  <c r="AA29" i="4"/>
  <c r="AA41" i="4"/>
  <c r="AA26" i="4"/>
  <c r="AA28" i="4"/>
  <c r="AA40" i="4"/>
  <c r="AA38" i="4"/>
  <c r="AA37" i="4"/>
  <c r="AA39" i="4"/>
  <c r="AA36" i="4"/>
  <c r="AA51" i="4"/>
  <c r="AA62" i="4"/>
  <c r="Y46" i="4"/>
  <c r="Y64" i="4" s="1"/>
  <c r="Z45" i="4"/>
  <c r="AA17" i="4"/>
  <c r="AA14" i="4"/>
  <c r="Z32" i="4"/>
  <c r="AB22" i="4"/>
  <c r="AB21" i="4"/>
  <c r="AB50" i="4" s="1"/>
  <c r="AA57" i="4"/>
  <c r="AB43" i="4" l="1"/>
  <c r="AB41" i="4"/>
  <c r="AB44" i="4"/>
  <c r="AB34" i="4"/>
  <c r="AB33" i="4"/>
  <c r="AB37" i="4"/>
  <c r="AB28" i="4"/>
  <c r="AB24" i="4"/>
  <c r="AB27" i="4"/>
  <c r="AB31" i="4"/>
  <c r="AB29" i="4"/>
  <c r="AB42" i="4"/>
  <c r="AB26" i="4"/>
  <c r="AB30" i="4"/>
  <c r="AB25" i="4"/>
  <c r="AB40" i="4"/>
  <c r="AB36" i="4"/>
  <c r="AB35" i="4"/>
  <c r="AB23" i="4"/>
  <c r="AB39" i="4"/>
  <c r="AB38" i="4"/>
  <c r="AA63" i="4"/>
  <c r="AB51" i="4"/>
  <c r="AB62" i="4"/>
  <c r="AB17" i="4"/>
  <c r="AA45" i="4"/>
  <c r="Z46" i="4"/>
  <c r="Z64" i="4" s="1"/>
  <c r="AA32" i="4"/>
  <c r="AB14" i="4"/>
  <c r="AA18" i="4"/>
  <c r="AB57" i="4"/>
  <c r="AB63" i="4" l="1"/>
  <c r="AB45" i="4"/>
  <c r="AA46" i="4"/>
  <c r="AA64" i="4" s="1"/>
  <c r="AB32" i="4"/>
  <c r="AB18" i="4"/>
  <c r="AB46" i="4" l="1"/>
  <c r="AB64" i="4" s="1"/>
  <c r="D19" i="3" l="1"/>
  <c r="D39" i="3"/>
  <c r="D41" i="3" s="1"/>
  <c r="D52" i="3"/>
  <c r="D44" i="3" l="1"/>
  <c r="D45" i="3"/>
  <c r="D57" i="3" l="1"/>
  <c r="D58" i="3" s="1"/>
  <c r="D60" i="3" s="1"/>
  <c r="D3" i="3"/>
  <c r="E3" i="3" l="1"/>
  <c r="F3" i="3" s="1"/>
  <c r="G3" i="3" s="1"/>
  <c r="H3" i="3" s="1"/>
  <c r="I3" i="3" s="1"/>
  <c r="G6" i="1"/>
  <c r="F6" i="1" s="1"/>
  <c r="I24" i="1"/>
  <c r="H30" i="1"/>
  <c r="H9" i="1" s="1"/>
  <c r="H12" i="1" l="1"/>
  <c r="I7" i="1" s="1"/>
  <c r="I10" i="1" l="1"/>
  <c r="I15" i="1"/>
  <c r="I20" i="1"/>
  <c r="I26" i="1" s="1"/>
  <c r="I31" i="1" s="1"/>
  <c r="I27" i="1" l="1"/>
  <c r="J24" i="1"/>
  <c r="I17" i="1"/>
  <c r="I22" i="1"/>
  <c r="J13" i="1" s="1"/>
  <c r="E16" i="3"/>
  <c r="E25" i="3"/>
  <c r="E23" i="3"/>
  <c r="E33" i="3"/>
  <c r="E38" i="3"/>
  <c r="E54" i="3"/>
  <c r="E15" i="3"/>
  <c r="E47" i="3"/>
  <c r="E52" i="3" s="1"/>
  <c r="E28" i="3"/>
  <c r="E29" i="3"/>
  <c r="E36" i="3"/>
  <c r="E35" i="3"/>
  <c r="E37" i="3"/>
  <c r="E45" i="3"/>
  <c r="E18" i="3"/>
  <c r="E34" i="3"/>
  <c r="E32" i="3"/>
  <c r="E10" i="3"/>
  <c r="E14" i="3"/>
  <c r="E44" i="3"/>
  <c r="E26" i="3"/>
  <c r="E20" i="3"/>
  <c r="E40" i="3"/>
  <c r="E53" i="3"/>
  <c r="E24" i="3"/>
  <c r="E22" i="3"/>
  <c r="I19" i="1" l="1"/>
  <c r="E11" i="3" s="1"/>
  <c r="E19" i="3" s="1"/>
  <c r="E39" i="3"/>
  <c r="E41" i="3" s="1"/>
  <c r="I30" i="1"/>
  <c r="I9" i="1" s="1"/>
  <c r="I12" i="1" s="1"/>
  <c r="J7" i="1" s="1"/>
  <c r="E57" i="3"/>
  <c r="E58" i="3" l="1"/>
  <c r="E60" i="3" s="1"/>
  <c r="J15" i="1"/>
  <c r="J20" i="1"/>
  <c r="J26" i="1" s="1"/>
  <c r="J10" i="1"/>
  <c r="F34" i="3" l="1"/>
  <c r="F26" i="3"/>
  <c r="F44" i="3"/>
  <c r="F40" i="3"/>
  <c r="F20" i="3"/>
  <c r="F32" i="3"/>
  <c r="F36" i="3"/>
  <c r="F38" i="3"/>
  <c r="F47" i="3"/>
  <c r="F33" i="3"/>
  <c r="F16" i="3"/>
  <c r="F22" i="3"/>
  <c r="F15" i="3"/>
  <c r="F25" i="3"/>
  <c r="F28" i="3"/>
  <c r="F35" i="3"/>
  <c r="F37" i="3"/>
  <c r="F23" i="3"/>
  <c r="F53" i="3"/>
  <c r="F10" i="3"/>
  <c r="F45" i="3"/>
  <c r="F54" i="3"/>
  <c r="F18" i="3"/>
  <c r="F24" i="3"/>
  <c r="F14" i="3"/>
  <c r="F29" i="3"/>
  <c r="J27" i="1"/>
  <c r="J31" i="1"/>
  <c r="K24" i="1" s="1"/>
  <c r="J17" i="1"/>
  <c r="J22" i="1"/>
  <c r="K13" i="1" s="1"/>
  <c r="J19" i="1"/>
  <c r="F11" i="3" s="1"/>
  <c r="J30" i="1" l="1"/>
  <c r="J9" i="1" s="1"/>
  <c r="J12" i="1" s="1"/>
  <c r="K7" i="1" s="1"/>
  <c r="K15" i="1" s="1"/>
  <c r="F39" i="3"/>
  <c r="F41" i="3" s="1"/>
  <c r="F19" i="3"/>
  <c r="F52" i="3"/>
  <c r="F57" i="3"/>
  <c r="K10" i="1" l="1"/>
  <c r="G35" i="3"/>
  <c r="K20" i="1"/>
  <c r="K26" i="1" s="1"/>
  <c r="K27" i="1" s="1"/>
  <c r="G23" i="3"/>
  <c r="G26" i="3"/>
  <c r="G45" i="3"/>
  <c r="G40" i="3"/>
  <c r="G22" i="3"/>
  <c r="G54" i="3"/>
  <c r="G34" i="3"/>
  <c r="G25" i="3"/>
  <c r="G33" i="3"/>
  <c r="G53" i="3"/>
  <c r="G15" i="3"/>
  <c r="G28" i="3"/>
  <c r="G16" i="3"/>
  <c r="G36" i="3"/>
  <c r="G32" i="3"/>
  <c r="G38" i="3"/>
  <c r="G47" i="3"/>
  <c r="G24" i="3"/>
  <c r="G20" i="3"/>
  <c r="G44" i="3"/>
  <c r="G37" i="3"/>
  <c r="G14" i="3"/>
  <c r="G10" i="3"/>
  <c r="G29" i="3"/>
  <c r="K31" i="1"/>
  <c r="L24" i="1" s="1"/>
  <c r="F58" i="3"/>
  <c r="F60" i="3" s="1"/>
  <c r="K17" i="1"/>
  <c r="K22" i="1"/>
  <c r="L13" i="1" s="1"/>
  <c r="G18" i="3" l="1"/>
  <c r="G52" i="3"/>
  <c r="G57" i="3"/>
  <c r="K30" i="1"/>
  <c r="K9" i="1" s="1"/>
  <c r="K12" i="1" s="1"/>
  <c r="L7" i="1" s="1"/>
  <c r="K19" i="1"/>
  <c r="G11" i="3" s="1"/>
  <c r="G19" i="3" s="1"/>
  <c r="G39" i="3"/>
  <c r="G41" i="3" s="1"/>
  <c r="L20" i="1" l="1"/>
  <c r="L26" i="1" s="1"/>
  <c r="L15" i="1"/>
  <c r="L10" i="1"/>
  <c r="G58" i="3"/>
  <c r="G60" i="3" s="1"/>
  <c r="L17" i="1" l="1"/>
  <c r="L22" i="1"/>
  <c r="M13" i="1" s="1"/>
  <c r="H28" i="3"/>
  <c r="H38" i="3"/>
  <c r="H53" i="3"/>
  <c r="H14" i="3"/>
  <c r="H54" i="3"/>
  <c r="H47" i="3"/>
  <c r="H29" i="3"/>
  <c r="H34" i="3"/>
  <c r="H18" i="3"/>
  <c r="H44" i="3"/>
  <c r="H25" i="3"/>
  <c r="H37" i="3"/>
  <c r="H10" i="3"/>
  <c r="H20" i="3"/>
  <c r="H15" i="3"/>
  <c r="H36" i="3"/>
  <c r="H35" i="3"/>
  <c r="H22" i="3"/>
  <c r="H45" i="3"/>
  <c r="H33" i="3"/>
  <c r="H32" i="3"/>
  <c r="H40" i="3"/>
  <c r="H23" i="3"/>
  <c r="H26" i="3"/>
  <c r="H24" i="3"/>
  <c r="H16" i="3"/>
  <c r="L31" i="1"/>
  <c r="M24" i="1" s="1"/>
  <c r="L27" i="1"/>
  <c r="L30" i="1"/>
  <c r="L9" i="1" s="1"/>
  <c r="L12" i="1" s="1"/>
  <c r="M7" i="1" s="1"/>
  <c r="H52" i="3" l="1"/>
  <c r="L19" i="1"/>
  <c r="H19" i="3"/>
  <c r="H57" i="3"/>
  <c r="H39" i="3"/>
  <c r="H41" i="3" s="1"/>
  <c r="M20" i="1"/>
  <c r="M26" i="1" s="1"/>
  <c r="M10" i="1"/>
  <c r="M15" i="1"/>
  <c r="H58" i="3" l="1"/>
  <c r="H60" i="3" s="1"/>
  <c r="M31" i="1"/>
  <c r="M27" i="1"/>
  <c r="M22" i="1"/>
  <c r="M17" i="1"/>
  <c r="M19" i="1" s="1"/>
  <c r="I44" i="3"/>
  <c r="I16" i="3"/>
  <c r="I18" i="3"/>
  <c r="I35" i="3"/>
  <c r="I26" i="3"/>
  <c r="I23" i="3"/>
  <c r="I15" i="3"/>
  <c r="I37" i="3"/>
  <c r="I47" i="3"/>
  <c r="I53" i="3"/>
  <c r="I20" i="3"/>
  <c r="I54" i="3"/>
  <c r="I36" i="3"/>
  <c r="I34" i="3"/>
  <c r="I24" i="3"/>
  <c r="I22" i="3"/>
  <c r="I32" i="3"/>
  <c r="I38" i="3"/>
  <c r="I10" i="3"/>
  <c r="I40" i="3"/>
  <c r="I14" i="3"/>
  <c r="I33" i="3"/>
  <c r="I45" i="3"/>
  <c r="I29" i="3"/>
  <c r="I28" i="3"/>
  <c r="I25" i="3"/>
  <c r="M30" i="1"/>
  <c r="M9" i="1" s="1"/>
  <c r="M12" i="1" s="1"/>
  <c r="I52" i="3" l="1"/>
  <c r="I19" i="3"/>
  <c r="I57" i="3"/>
  <c r="I39" i="3"/>
  <c r="I41" i="3" s="1"/>
  <c r="I58" i="3" l="1"/>
  <c r="I60" i="3" s="1"/>
  <c r="G14" i="10"/>
  <c r="G19" i="10" s="1"/>
  <c r="D19" i="10"/>
  <c r="H14" i="10"/>
  <c r="H19" i="10" s="1"/>
  <c r="F14" i="10"/>
  <c r="F19" i="10" s="1"/>
  <c r="E14" i="10" l="1"/>
  <c r="E19" i="10" s="1"/>
  <c r="I14" i="10"/>
  <c r="I19" i="10" s="1"/>
  <c r="D39" i="10"/>
  <c r="D41" i="10"/>
  <c r="D58" i="10" s="1"/>
  <c r="D60" i="10" s="1"/>
  <c r="I23" i="10"/>
  <c r="I39" i="10" s="1"/>
  <c r="I41" i="10" s="1"/>
  <c r="I58" i="10" s="1"/>
  <c r="I60" i="10" l="1"/>
  <c r="E23" i="10"/>
  <c r="E39" i="10" s="1"/>
  <c r="E41" i="10" s="1"/>
  <c r="E58" i="10" s="1"/>
  <c r="E60" i="10" s="1"/>
  <c r="G23" i="10"/>
  <c r="G39" i="10" s="1"/>
  <c r="G41" i="10" s="1"/>
  <c r="G58" i="10" s="1"/>
  <c r="G60" i="10" s="1"/>
  <c r="H23" i="10"/>
  <c r="H39" i="10" s="1"/>
  <c r="H41" i="10" s="1"/>
  <c r="H58" i="10" s="1"/>
  <c r="H60" i="10" s="1"/>
  <c r="F23" i="10"/>
  <c r="F39" i="10" s="1"/>
  <c r="F41" i="10" s="1"/>
  <c r="F58" i="10" s="1"/>
  <c r="F60" i="10" s="1"/>
</calcChain>
</file>

<file path=xl/comments1.xml><?xml version="1.0" encoding="utf-8"?>
<comments xmlns="http://schemas.openxmlformats.org/spreadsheetml/2006/main">
  <authors>
    <author>高原　佐和子</author>
    <author>-</author>
    <author>沖縄県庁</author>
  </authors>
  <commentLis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西暦入力
</t>
        </r>
      </text>
    </comment>
    <comment ref="B8" authorId="1" shapeId="0">
      <text>
        <r>
          <rPr>
            <sz val="9"/>
            <color indexed="81"/>
            <rFont val="MS P ゴシック"/>
            <family val="3"/>
            <charset val="128"/>
          </rPr>
          <t>成雌牛（妊娠牛、名義変更牛も含む）</t>
        </r>
      </text>
    </comment>
    <comment ref="C11" authorId="2" shapeId="0">
      <text>
        <r>
          <rPr>
            <sz val="10"/>
            <color indexed="81"/>
            <rFont val="ＭＳ 明朝"/>
            <family val="1"/>
            <charset val="128"/>
          </rPr>
          <t>更新率、事故率等については、整数値で入力する。</t>
        </r>
      </text>
    </comment>
    <comment ref="B25" authorId="1" shapeId="0">
      <text>
        <r>
          <rPr>
            <sz val="9"/>
            <color indexed="81"/>
            <rFont val="MS P ゴシック"/>
            <family val="3"/>
            <charset val="128"/>
          </rPr>
          <t>種付け未実施の雌牛（9～13ヵ月齢）</t>
        </r>
      </text>
    </comment>
  </commentList>
</comments>
</file>

<file path=xl/comments2.xml><?xml version="1.0" encoding="utf-8"?>
<comments xmlns="http://schemas.openxmlformats.org/spreadsheetml/2006/main">
  <authors>
    <author>-</author>
  </authors>
  <commentLis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廃牛の売上</t>
        </r>
      </text>
    </comment>
    <comment ref="B20" authorId="0" shapeId="0">
      <text>
        <r>
          <rPr>
            <sz val="9"/>
            <color indexed="81"/>
            <rFont val="MS P ゴシック"/>
            <family val="3"/>
            <charset val="128"/>
          </rPr>
          <t>種付け手数料など</t>
        </r>
      </text>
    </comment>
  </commentList>
</comments>
</file>

<file path=xl/comments3.xml><?xml version="1.0" encoding="utf-8"?>
<comments xmlns="http://schemas.openxmlformats.org/spreadsheetml/2006/main">
  <authors>
    <author>-</author>
    <author>沖縄県</author>
  </authors>
  <commentList>
    <comment ref="J3" authorId="0" shapeId="0">
      <text>
        <r>
          <rPr>
            <sz val="9"/>
            <color indexed="81"/>
            <rFont val="MS P ゴシック"/>
            <family val="3"/>
            <charset val="128"/>
          </rPr>
          <t>耐用年数については要確認！！</t>
        </r>
      </text>
    </comment>
    <comment ref="G5" authorId="1" shapeId="0">
      <text>
        <r>
          <rPr>
            <sz val="12"/>
            <color indexed="81"/>
            <rFont val="ＭＳ 明朝"/>
            <family val="1"/>
            <charset val="128"/>
          </rPr>
          <t>　西暦入力</t>
        </r>
      </text>
    </comment>
    <comment ref="L5" authorId="1" shapeId="0">
      <text>
        <r>
          <rPr>
            <sz val="12"/>
            <color indexed="81"/>
            <rFont val="ＭＳ 明朝"/>
            <family val="1"/>
            <charset val="128"/>
          </rPr>
          <t>右欄の推移表及び収支計画では、本表の修繕費は採用していませんので、入力する場合は、参考として活用下さい。なお、収支計画では、年償却額の１割を修繕費として採用しています。</t>
        </r>
        <r>
          <rPr>
            <sz val="11"/>
            <color indexed="81"/>
            <rFont val="ＭＳ 明朝"/>
            <family val="1"/>
            <charset val="128"/>
          </rPr>
          <t xml:space="preserve">
</t>
        </r>
      </text>
    </comment>
    <comment ref="G23" authorId="1" shapeId="0">
      <text>
        <r>
          <rPr>
            <sz val="12"/>
            <color indexed="81"/>
            <rFont val="ＭＳ 明朝"/>
            <family val="1"/>
            <charset val="128"/>
          </rPr>
          <t>　西暦入力</t>
        </r>
      </text>
    </comment>
    <comment ref="L23" authorId="1" shapeId="0">
      <text>
        <r>
          <rPr>
            <sz val="12"/>
            <color indexed="81"/>
            <rFont val="ＭＳ 明朝"/>
            <family val="1"/>
            <charset val="128"/>
          </rPr>
          <t>右欄の推移表及び収支計画では、本表の修繕費は採用していませんので、入力する場合は、参考として活用下さい。なお、収支計画では、年償却額の１割を修繕費として採用しています。</t>
        </r>
        <r>
          <rPr>
            <sz val="11"/>
            <color indexed="81"/>
            <rFont val="ＭＳ 明朝"/>
            <family val="1"/>
            <charset val="128"/>
          </rPr>
          <t xml:space="preserve">
</t>
        </r>
      </text>
    </comment>
    <comment ref="R66" authorId="1" shapeId="0">
      <text>
        <r>
          <rPr>
            <sz val="12"/>
            <color indexed="81"/>
            <rFont val="ＭＳ 明朝"/>
            <family val="1"/>
            <charset val="128"/>
          </rPr>
          <t>　農機具等については、償却費整理表を参考として、該当年度へ投資額（新規投資及び更新分）を入力して下さい。
　農地等取得は予定年度に取得予定額を、その他投資については、運転資金等を借入で調達予定している場合に入力して下さい。
　当該項目は、資金運用計画(ｼ-ﾄ名｢運用｣)で投資の項目に集計の上転記します。</t>
        </r>
      </text>
    </comment>
  </commentList>
</comments>
</file>

<file path=xl/comments4.xml><?xml version="1.0" encoding="utf-8"?>
<comments xmlns="http://schemas.openxmlformats.org/spreadsheetml/2006/main">
  <authors>
    <author>高原　佐和子</author>
  </authors>
  <commentList>
    <comment ref="I47" authorId="0" shapeId="0">
      <text>
        <r>
          <rPr>
            <sz val="9"/>
            <color indexed="81"/>
            <rFont val="MS P ゴシック"/>
            <family val="3"/>
            <charset val="128"/>
          </rPr>
          <t>育成牛からの繰り入れの場合にかかる登録料（外部導入が多い場合は更新率を下げる）</t>
        </r>
      </text>
    </comment>
  </commentList>
</comments>
</file>

<file path=xl/comments5.xml><?xml version="1.0" encoding="utf-8"?>
<comments xmlns="http://schemas.openxmlformats.org/spreadsheetml/2006/main">
  <authors>
    <author>-</author>
  </authors>
  <commentLis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廃牛の売上</t>
        </r>
      </text>
    </comment>
    <comment ref="B20" authorId="0" shapeId="0">
      <text>
        <r>
          <rPr>
            <sz val="9"/>
            <color indexed="81"/>
            <rFont val="MS P ゴシック"/>
            <family val="3"/>
            <charset val="128"/>
          </rPr>
          <t>種付け手数料など</t>
        </r>
      </text>
    </comment>
  </commentList>
</comments>
</file>

<file path=xl/sharedStrings.xml><?xml version="1.0" encoding="utf-8"?>
<sst xmlns="http://schemas.openxmlformats.org/spreadsheetml/2006/main" count="683" uniqueCount="358">
  <si>
    <t>（１） 肉用牛年次別飼養実績及び計画</t>
    <rPh sb="7" eb="9">
      <t>ネンジ</t>
    </rPh>
    <rPh sb="9" eb="10">
      <t>ベツ</t>
    </rPh>
    <rPh sb="10" eb="12">
      <t>シヨウ</t>
    </rPh>
    <rPh sb="12" eb="14">
      <t>ジッセキ</t>
    </rPh>
    <rPh sb="14" eb="15">
      <t>オヨ</t>
    </rPh>
    <rPh sb="16" eb="18">
      <t>ケイカク</t>
    </rPh>
    <phoneticPr fontId="3"/>
  </si>
  <si>
    <t>氏名：</t>
    <rPh sb="0" eb="2">
      <t>シメイ</t>
    </rPh>
    <phoneticPr fontId="3"/>
  </si>
  <si>
    <t>作成日：</t>
    <rPh sb="0" eb="3">
      <t>サクセイビ</t>
    </rPh>
    <phoneticPr fontId="3"/>
  </si>
  <si>
    <t>年度</t>
    <rPh sb="0" eb="2">
      <t>ネンド</t>
    </rPh>
    <phoneticPr fontId="3"/>
  </si>
  <si>
    <t>3年前実績</t>
    <rPh sb="1" eb="2">
      <t>ネン</t>
    </rPh>
    <rPh sb="2" eb="3">
      <t>マエ</t>
    </rPh>
    <rPh sb="3" eb="5">
      <t>ジッセキ</t>
    </rPh>
    <phoneticPr fontId="3"/>
  </si>
  <si>
    <t>2年前実績</t>
    <rPh sb="1" eb="2">
      <t>ネン</t>
    </rPh>
    <rPh sb="2" eb="3">
      <t>マエ</t>
    </rPh>
    <rPh sb="3" eb="5">
      <t>ジッセキ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</si>
  <si>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</si>
  <si>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</si>
  <si>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4年目</t>
    <rPh sb="1" eb="3">
      <t>ネンメ</t>
    </rPh>
    <phoneticPr fontId="3"/>
  </si>
  <si>
    <t>5年目</t>
    <rPh sb="1" eb="3">
      <t>ネンメ</t>
    </rPh>
    <phoneticPr fontId="3"/>
  </si>
  <si>
    <t>成雌牛</t>
    <rPh sb="1" eb="2">
      <t>メス</t>
    </rPh>
    <rPh sb="2" eb="3">
      <t>ウシ</t>
    </rPh>
    <phoneticPr fontId="3"/>
  </si>
  <si>
    <t>期首頭数</t>
    <phoneticPr fontId="3"/>
  </si>
  <si>
    <t>外部導入頭数</t>
    <phoneticPr fontId="3"/>
  </si>
  <si>
    <t>育成牛からの繰入 頭 数</t>
    <phoneticPr fontId="3"/>
  </si>
  <si>
    <t>更新牛販売頭数</t>
    <phoneticPr fontId="3"/>
  </si>
  <si>
    <t>更新率(％)</t>
    <rPh sb="0" eb="2">
      <t>コウシン</t>
    </rPh>
    <rPh sb="2" eb="3">
      <t>リツ</t>
    </rPh>
    <phoneticPr fontId="3"/>
  </si>
  <si>
    <t>期末頭数</t>
    <phoneticPr fontId="3"/>
  </si>
  <si>
    <t>子牛</t>
    <rPh sb="0" eb="1">
      <t>コ</t>
    </rPh>
    <phoneticPr fontId="3"/>
  </si>
  <si>
    <t>生産頭数</t>
    <phoneticPr fontId="3"/>
  </si>
  <si>
    <t>生産率(％)</t>
    <phoneticPr fontId="3"/>
  </si>
  <si>
    <t>事故廃用頭数</t>
    <phoneticPr fontId="3"/>
  </si>
  <si>
    <t>事故率(％)</t>
    <rPh sb="0" eb="2">
      <t>ジコ</t>
    </rPh>
    <rPh sb="2" eb="3">
      <t>リツ</t>
    </rPh>
    <phoneticPr fontId="3"/>
  </si>
  <si>
    <t>販売頭数</t>
    <phoneticPr fontId="3"/>
  </si>
  <si>
    <t>育成牛への振り向け頭数</t>
    <rPh sb="5" eb="6">
      <t>フ</t>
    </rPh>
    <rPh sb="7" eb="8">
      <t>ム</t>
    </rPh>
    <rPh sb="9" eb="11">
      <t>トウスウ</t>
    </rPh>
    <phoneticPr fontId="3"/>
  </si>
  <si>
    <t>育成牛への振向け率(％)</t>
    <phoneticPr fontId="3"/>
  </si>
  <si>
    <t>期末残頭数率(％)</t>
    <phoneticPr fontId="3"/>
  </si>
  <si>
    <t>子牛期間</t>
    <rPh sb="0" eb="2">
      <t>コウシ</t>
    </rPh>
    <rPh sb="2" eb="4">
      <t>キカン</t>
    </rPh>
    <phoneticPr fontId="3"/>
  </si>
  <si>
    <t>育成牛</t>
    <rPh sb="1" eb="2">
      <t>セイ</t>
    </rPh>
    <rPh sb="2" eb="3">
      <t>ウシ</t>
    </rPh>
    <phoneticPr fontId="3"/>
  </si>
  <si>
    <t>外部導入頭数</t>
    <phoneticPr fontId="3"/>
  </si>
  <si>
    <t>子牛からの繰入頭数</t>
    <phoneticPr fontId="3"/>
  </si>
  <si>
    <t>事故廃用頭数</t>
    <phoneticPr fontId="3"/>
  </si>
  <si>
    <t>販売頭数</t>
    <phoneticPr fontId="3"/>
  </si>
  <si>
    <t>成雌牛へ振り向け頭数</t>
    <rPh sb="4" eb="5">
      <t>フ</t>
    </rPh>
    <rPh sb="6" eb="7">
      <t>ム</t>
    </rPh>
    <rPh sb="8" eb="10">
      <t>トウスウ</t>
    </rPh>
    <phoneticPr fontId="3"/>
  </si>
  <si>
    <t>期末頭数</t>
    <phoneticPr fontId="3"/>
  </si>
  <si>
    <t>期末残頭数率(％)</t>
    <phoneticPr fontId="3"/>
  </si>
  <si>
    <t>育成期間</t>
    <rPh sb="0" eb="2">
      <t>イクセイ</t>
    </rPh>
    <rPh sb="2" eb="4">
      <t>キカン</t>
    </rPh>
    <phoneticPr fontId="3"/>
  </si>
  <si>
    <t>肥育牛</t>
    <rPh sb="0" eb="1">
      <t>ヒ</t>
    </rPh>
    <rPh sb="2" eb="3">
      <t>ウシ</t>
    </rPh>
    <phoneticPr fontId="3"/>
  </si>
  <si>
    <t>期首頭数</t>
    <phoneticPr fontId="3"/>
  </si>
  <si>
    <t>自家子牛からの繰入頭数</t>
    <rPh sb="0" eb="2">
      <t>ジカ</t>
    </rPh>
    <phoneticPr fontId="3"/>
  </si>
  <si>
    <t>事故廃用頭数</t>
    <phoneticPr fontId="3"/>
  </si>
  <si>
    <t>販売頭数</t>
    <phoneticPr fontId="3"/>
  </si>
  <si>
    <t>肥育期間</t>
    <rPh sb="0" eb="2">
      <t>ヒイク</t>
    </rPh>
    <rPh sb="2" eb="4">
      <t>キカン</t>
    </rPh>
    <phoneticPr fontId="3"/>
  </si>
  <si>
    <t>単位:頭</t>
    <phoneticPr fontId="3"/>
  </si>
  <si>
    <t>現状</t>
    <rPh sb="0" eb="2">
      <t>ゲンジョウ</t>
    </rPh>
    <phoneticPr fontId="3"/>
  </si>
  <si>
    <t>頭数</t>
    <rPh sb="0" eb="2">
      <t>トウスウ</t>
    </rPh>
    <phoneticPr fontId="3"/>
  </si>
  <si>
    <t>備考</t>
    <rPh sb="0" eb="2">
      <t>ビコウ</t>
    </rPh>
    <phoneticPr fontId="3"/>
  </si>
  <si>
    <t>畜種</t>
    <rPh sb="0" eb="1">
      <t>チク</t>
    </rPh>
    <rPh sb="1" eb="2">
      <t>シュ</t>
    </rPh>
    <phoneticPr fontId="3"/>
  </si>
  <si>
    <t>繁殖牛頭数</t>
    <rPh sb="0" eb="2">
      <t>ハンショク</t>
    </rPh>
    <rPh sb="2" eb="3">
      <t>ギュウ</t>
    </rPh>
    <rPh sb="3" eb="5">
      <t>トウスウ</t>
    </rPh>
    <phoneticPr fontId="3"/>
  </si>
  <si>
    <t>1月</t>
    <rPh sb="0" eb="2">
      <t>１ガツ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</si>
  <si>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</si>
  <si>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</si>
  <si>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</si>
  <si>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</si>
  <si>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</si>
  <si>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</si>
  <si>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</si>
  <si>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</si>
  <si>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</si>
  <si>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</si>
  <si>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</si>
  <si>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</si>
  <si>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繁殖雌牛</t>
    <rPh sb="0" eb="2">
      <t>ハンショク</t>
    </rPh>
    <rPh sb="2" eb="4">
      <t>メウシ</t>
    </rPh>
    <phoneticPr fontId="3"/>
  </si>
  <si>
    <t>頭</t>
    <rPh sb="0" eb="1">
      <t>トウ</t>
    </rPh>
    <phoneticPr fontId="3"/>
  </si>
  <si>
    <t>育成牛</t>
    <rPh sb="0" eb="2">
      <t>イクセイ</t>
    </rPh>
    <rPh sb="2" eb="3">
      <t>ギュウ</t>
    </rPh>
    <phoneticPr fontId="3"/>
  </si>
  <si>
    <t>子牛</t>
    <rPh sb="0" eb="2">
      <t>コウシ</t>
    </rPh>
    <phoneticPr fontId="3"/>
  </si>
  <si>
    <t>　年間繰り入れ頭数</t>
    <rPh sb="1" eb="3">
      <t>ネンカン</t>
    </rPh>
    <rPh sb="3" eb="4">
      <t>ク</t>
    </rPh>
    <rPh sb="5" eb="6">
      <t>イ</t>
    </rPh>
    <rPh sb="7" eb="9">
      <t>トウスウ</t>
    </rPh>
    <phoneticPr fontId="3"/>
  </si>
  <si>
    <t>①</t>
    <phoneticPr fontId="3"/>
  </si>
  <si>
    <t>　年間出荷頭数</t>
    <rPh sb="1" eb="3">
      <t>ネンカン</t>
    </rPh>
    <rPh sb="3" eb="5">
      <t>シュッカ</t>
    </rPh>
    <rPh sb="5" eb="7">
      <t>トウスウ</t>
    </rPh>
    <phoneticPr fontId="3"/>
  </si>
  <si>
    <t>家族労働</t>
    <rPh sb="0" eb="2">
      <t>カゾク</t>
    </rPh>
    <rPh sb="2" eb="4">
      <t>ロウドウ</t>
    </rPh>
    <phoneticPr fontId="3"/>
  </si>
  <si>
    <t>②</t>
    <phoneticPr fontId="3"/>
  </si>
  <si>
    <t>常時飼養頭数合計</t>
    <rPh sb="0" eb="2">
      <t>ジョウジ</t>
    </rPh>
    <rPh sb="2" eb="4">
      <t>シヨウ</t>
    </rPh>
    <rPh sb="4" eb="6">
      <t>トウスウ</t>
    </rPh>
    <rPh sb="6" eb="8">
      <t>ゴウケイ</t>
    </rPh>
    <phoneticPr fontId="3"/>
  </si>
  <si>
    <t>雇用労働</t>
    <rPh sb="0" eb="2">
      <t>コヨウ</t>
    </rPh>
    <rPh sb="2" eb="4">
      <t>ロウドウ</t>
    </rPh>
    <phoneticPr fontId="3"/>
  </si>
  <si>
    <t>③</t>
    <phoneticPr fontId="3"/>
  </si>
  <si>
    <t>単価</t>
    <rPh sb="0" eb="2">
      <t>タンカ</t>
    </rPh>
    <phoneticPr fontId="3"/>
  </si>
  <si>
    <t>家畜販売収入　子牛</t>
    <rPh sb="0" eb="2">
      <t>カチク</t>
    </rPh>
    <rPh sb="2" eb="4">
      <t>ハンバイ</t>
    </rPh>
    <rPh sb="4" eb="6">
      <t>シュウニュウ</t>
    </rPh>
    <rPh sb="7" eb="9">
      <t>コウシ</t>
    </rPh>
    <phoneticPr fontId="3"/>
  </si>
  <si>
    <t>①－（②＋③）＝</t>
    <phoneticPr fontId="3"/>
  </si>
  <si>
    <t>その他収入</t>
    <rPh sb="2" eb="3">
      <t>ホカ</t>
    </rPh>
    <rPh sb="3" eb="5">
      <t>シュウニュウ</t>
    </rPh>
    <phoneticPr fontId="3"/>
  </si>
  <si>
    <t>　①たい肥</t>
    <rPh sb="4" eb="5">
      <t>ヒ</t>
    </rPh>
    <phoneticPr fontId="3"/>
  </si>
  <si>
    <t>　②適正出荷奨励金等</t>
    <rPh sb="2" eb="4">
      <t>テキセイ</t>
    </rPh>
    <rPh sb="4" eb="6">
      <t>シュッカ</t>
    </rPh>
    <rPh sb="6" eb="9">
      <t>ショウレイキン</t>
    </rPh>
    <rPh sb="9" eb="10">
      <t>トウ</t>
    </rPh>
    <phoneticPr fontId="3"/>
  </si>
  <si>
    <t>　③共済金</t>
    <rPh sb="2" eb="5">
      <t>キョウサイキン</t>
    </rPh>
    <phoneticPr fontId="3"/>
  </si>
  <si>
    <t>　④成牛処分益</t>
    <rPh sb="2" eb="3">
      <t>セイ</t>
    </rPh>
    <rPh sb="3" eb="4">
      <t>ギュウ</t>
    </rPh>
    <rPh sb="4" eb="7">
      <t>ショブンエキ</t>
    </rPh>
    <phoneticPr fontId="3"/>
  </si>
  <si>
    <t>　④その他</t>
    <rPh sb="4" eb="5">
      <t>ホカ</t>
    </rPh>
    <phoneticPr fontId="3"/>
  </si>
  <si>
    <t>収入計（A）</t>
    <rPh sb="0" eb="2">
      <t>シュウニュウ</t>
    </rPh>
    <rPh sb="2" eb="3">
      <t>ケイ</t>
    </rPh>
    <phoneticPr fontId="3"/>
  </si>
  <si>
    <t>構成員</t>
    <rPh sb="0" eb="3">
      <t>コウセイイン</t>
    </rPh>
    <phoneticPr fontId="3"/>
  </si>
  <si>
    <t>年間就農日</t>
    <rPh sb="0" eb="2">
      <t>ネンカン</t>
    </rPh>
    <rPh sb="2" eb="3">
      <t>シュウ</t>
    </rPh>
    <rPh sb="3" eb="4">
      <t>ノウ</t>
    </rPh>
    <rPh sb="4" eb="5">
      <t>ビ</t>
    </rPh>
    <phoneticPr fontId="3"/>
  </si>
  <si>
    <t>合計(時間）</t>
    <rPh sb="0" eb="2">
      <t>ゴウケイ</t>
    </rPh>
    <rPh sb="3" eb="5">
      <t>ジカン</t>
    </rPh>
    <phoneticPr fontId="3"/>
  </si>
  <si>
    <t>家族労働者</t>
    <rPh sb="0" eb="2">
      <t>カゾク</t>
    </rPh>
    <rPh sb="2" eb="5">
      <t>ロウドウシャ</t>
    </rPh>
    <phoneticPr fontId="3"/>
  </si>
  <si>
    <t>生産費用</t>
    <rPh sb="0" eb="2">
      <t>セイサン</t>
    </rPh>
    <rPh sb="2" eb="4">
      <t>ヒヨウ</t>
    </rPh>
    <phoneticPr fontId="3"/>
  </si>
  <si>
    <t>種付け料</t>
    <rPh sb="0" eb="2">
      <t>タネツ</t>
    </rPh>
    <rPh sb="3" eb="4">
      <t>リョウ</t>
    </rPh>
    <phoneticPr fontId="3"/>
  </si>
  <si>
    <t>飼料費</t>
    <rPh sb="0" eb="3">
      <t>シリョウヒ</t>
    </rPh>
    <phoneticPr fontId="3"/>
  </si>
  <si>
    <t>　①購入飼料費</t>
    <rPh sb="2" eb="4">
      <t>コウニュウ</t>
    </rPh>
    <rPh sb="4" eb="7">
      <t>シリョウヒ</t>
    </rPh>
    <phoneticPr fontId="3"/>
  </si>
  <si>
    <t>小計</t>
    <rPh sb="0" eb="2">
      <t>ショウケイ</t>
    </rPh>
    <phoneticPr fontId="3"/>
  </si>
  <si>
    <t>　②自給飼料資材費</t>
    <rPh sb="2" eb="4">
      <t>ジキュウ</t>
    </rPh>
    <rPh sb="4" eb="6">
      <t>シリョウ</t>
    </rPh>
    <rPh sb="6" eb="8">
      <t>シザイ</t>
    </rPh>
    <rPh sb="8" eb="9">
      <t>ヒ</t>
    </rPh>
    <phoneticPr fontId="3"/>
  </si>
  <si>
    <t>家族外労働者</t>
    <rPh sb="0" eb="3">
      <t>カゾクガイ</t>
    </rPh>
    <rPh sb="3" eb="6">
      <t>ロウドウシャ</t>
    </rPh>
    <phoneticPr fontId="3"/>
  </si>
  <si>
    <t>種苗費</t>
    <rPh sb="0" eb="2">
      <t>シュビョウ</t>
    </rPh>
    <rPh sb="2" eb="3">
      <t>ヒ</t>
    </rPh>
    <phoneticPr fontId="3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</si>
  <si>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</si>
  <si>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2">
      <t>ヒリョウ</t>
    </rPh>
    <rPh sb="2" eb="3">
      <t>ヒ</t>
    </rPh>
    <phoneticPr fontId="3"/>
  </si>
  <si>
    <t>家族外労働費</t>
    <rPh sb="0" eb="2">
      <t>カゾク</t>
    </rPh>
    <rPh sb="2" eb="3">
      <t>ガイ</t>
    </rPh>
    <rPh sb="3" eb="6">
      <t>ロウドウヒ</t>
    </rPh>
    <phoneticPr fontId="3"/>
  </si>
  <si>
    <t>診療・医薬品費</t>
    <rPh sb="0" eb="2">
      <t>シンリョウ</t>
    </rPh>
    <rPh sb="3" eb="6">
      <t>イヤクヒン</t>
    </rPh>
    <rPh sb="6" eb="7">
      <t>ヒ</t>
    </rPh>
    <phoneticPr fontId="3"/>
  </si>
  <si>
    <t>水道光熱費</t>
    <rPh sb="0" eb="2">
      <t>スイドウ</t>
    </rPh>
    <rPh sb="2" eb="5">
      <t>コウネツヒ</t>
    </rPh>
    <phoneticPr fontId="3"/>
  </si>
  <si>
    <t>減価償却費</t>
    <rPh sb="0" eb="2">
      <t>ゲンカ</t>
    </rPh>
    <rPh sb="2" eb="5">
      <t>ショウキャクヒ</t>
    </rPh>
    <phoneticPr fontId="3"/>
  </si>
  <si>
    <t>修繕費</t>
    <rPh sb="0" eb="3">
      <t>シュウゼンヒ</t>
    </rPh>
    <phoneticPr fontId="3"/>
  </si>
  <si>
    <t>農具費</t>
    <rPh sb="0" eb="2">
      <t>ノウグ</t>
    </rPh>
    <rPh sb="2" eb="3">
      <t>ヒ</t>
    </rPh>
    <phoneticPr fontId="3"/>
  </si>
  <si>
    <t>消耗諸材料費</t>
    <rPh sb="0" eb="2">
      <t>ショウモウ</t>
    </rPh>
    <rPh sb="2" eb="3">
      <t>ショ</t>
    </rPh>
    <rPh sb="3" eb="6">
      <t>ザイリョウヒ</t>
    </rPh>
    <phoneticPr fontId="3"/>
  </si>
  <si>
    <t>子牛・基本登録料</t>
    <rPh sb="0" eb="2">
      <t>コウシ</t>
    </rPh>
    <rPh sb="3" eb="5">
      <t>キホン</t>
    </rPh>
    <rPh sb="5" eb="7">
      <t>トウロク</t>
    </rPh>
    <rPh sb="7" eb="8">
      <t>リョウ</t>
    </rPh>
    <phoneticPr fontId="3"/>
  </si>
  <si>
    <t>一般管理費</t>
    <rPh sb="0" eb="2">
      <t>イッパン</t>
    </rPh>
    <rPh sb="2" eb="5">
      <t>カンリヒ</t>
    </rPh>
    <phoneticPr fontId="3"/>
  </si>
  <si>
    <t>事務通信費</t>
    <rPh sb="0" eb="2">
      <t>ジム</t>
    </rPh>
    <rPh sb="2" eb="4">
      <t>ツウシン</t>
    </rPh>
    <rPh sb="4" eb="5">
      <t>ヒ</t>
    </rPh>
    <phoneticPr fontId="3"/>
  </si>
  <si>
    <t>委託費</t>
    <rPh sb="0" eb="2">
      <t>イタク</t>
    </rPh>
    <rPh sb="2" eb="3">
      <t>ヒ</t>
    </rPh>
    <phoneticPr fontId="3"/>
  </si>
  <si>
    <t>雑費</t>
    <rPh sb="0" eb="2">
      <t>ザッピ</t>
    </rPh>
    <phoneticPr fontId="3"/>
  </si>
  <si>
    <t>生産費用合計</t>
    <rPh sb="0" eb="2">
      <t>セイサン</t>
    </rPh>
    <rPh sb="2" eb="4">
      <t>ヒヨウ</t>
    </rPh>
    <rPh sb="4" eb="6">
      <t>ゴウケイ</t>
    </rPh>
    <phoneticPr fontId="3"/>
  </si>
  <si>
    <t>期中成牛振替額</t>
    <rPh sb="0" eb="2">
      <t>キチュウ</t>
    </rPh>
    <rPh sb="2" eb="3">
      <t>セイ</t>
    </rPh>
    <rPh sb="3" eb="4">
      <t>ギュウ</t>
    </rPh>
    <rPh sb="4" eb="7">
      <t>フリカエガク</t>
    </rPh>
    <phoneticPr fontId="3"/>
  </si>
  <si>
    <t>売上原価①</t>
    <rPh sb="0" eb="2">
      <t>ウリアゲ</t>
    </rPh>
    <rPh sb="2" eb="4">
      <t>ゲンカ</t>
    </rPh>
    <phoneticPr fontId="3"/>
  </si>
  <si>
    <t>販売・一般管理費</t>
    <rPh sb="0" eb="2">
      <t>ハンバイ</t>
    </rPh>
    <rPh sb="3" eb="5">
      <t>イッパン</t>
    </rPh>
    <rPh sb="5" eb="8">
      <t>カンリヒ</t>
    </rPh>
    <phoneticPr fontId="3"/>
  </si>
  <si>
    <t>販売経費</t>
    <rPh sb="0" eb="2">
      <t>ハンバイ</t>
    </rPh>
    <rPh sb="2" eb="4">
      <t>ケイヒ</t>
    </rPh>
    <phoneticPr fontId="3"/>
  </si>
  <si>
    <t>　①市場手数料等</t>
    <rPh sb="2" eb="4">
      <t>シジョウ</t>
    </rPh>
    <rPh sb="4" eb="7">
      <t>テスウリョウ</t>
    </rPh>
    <rPh sb="7" eb="8">
      <t>トウ</t>
    </rPh>
    <phoneticPr fontId="3"/>
  </si>
  <si>
    <t>　②飼育料等</t>
    <rPh sb="2" eb="4">
      <t>シイク</t>
    </rPh>
    <rPh sb="4" eb="5">
      <t>リョウ</t>
    </rPh>
    <rPh sb="5" eb="6">
      <t>トウ</t>
    </rPh>
    <phoneticPr fontId="3"/>
  </si>
  <si>
    <t>　③一般管理費</t>
    <rPh sb="2" eb="4">
      <t>イッパン</t>
    </rPh>
    <rPh sb="4" eb="7">
      <t>カンリヒ</t>
    </rPh>
    <phoneticPr fontId="3"/>
  </si>
  <si>
    <t>共済掛金</t>
    <rPh sb="0" eb="2">
      <t>キョウサイ</t>
    </rPh>
    <rPh sb="2" eb="3">
      <t>カ</t>
    </rPh>
    <rPh sb="3" eb="4">
      <t>キン</t>
    </rPh>
    <phoneticPr fontId="3"/>
  </si>
  <si>
    <t>農産物以外の棚卸高</t>
    <rPh sb="0" eb="3">
      <t>ノウサンブツ</t>
    </rPh>
    <rPh sb="3" eb="5">
      <t>イガイ</t>
    </rPh>
    <rPh sb="6" eb="8">
      <t>タナオロ</t>
    </rPh>
    <rPh sb="8" eb="9">
      <t>ダカ</t>
    </rPh>
    <phoneticPr fontId="3"/>
  </si>
  <si>
    <t>期首</t>
    <rPh sb="0" eb="2">
      <t>キシュ</t>
    </rPh>
    <phoneticPr fontId="3"/>
  </si>
  <si>
    <t>期末</t>
    <rPh sb="0" eb="2">
      <t>キマツ</t>
    </rPh>
    <phoneticPr fontId="3"/>
  </si>
  <si>
    <t>小計②</t>
    <rPh sb="0" eb="2">
      <t>ショウケイ</t>
    </rPh>
    <phoneticPr fontId="3"/>
  </si>
  <si>
    <t>営業外費用</t>
    <rPh sb="0" eb="3">
      <t>エイギョウガイ</t>
    </rPh>
    <rPh sb="3" eb="5">
      <t>ヒヨウ</t>
    </rPh>
    <phoneticPr fontId="3"/>
  </si>
  <si>
    <t>経営安定対策積立金</t>
    <rPh sb="0" eb="2">
      <t>ケイエイ</t>
    </rPh>
    <rPh sb="2" eb="4">
      <t>アンテイ</t>
    </rPh>
    <rPh sb="4" eb="6">
      <t>タイサク</t>
    </rPh>
    <rPh sb="6" eb="9">
      <t>ツミタテキン</t>
    </rPh>
    <phoneticPr fontId="3"/>
  </si>
  <si>
    <t>支払利息</t>
    <rPh sb="0" eb="2">
      <t>シハライ</t>
    </rPh>
    <rPh sb="2" eb="4">
      <t>リソク</t>
    </rPh>
    <phoneticPr fontId="3"/>
  </si>
  <si>
    <t>青色申告特別控除額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ガク</t>
    </rPh>
    <phoneticPr fontId="3"/>
  </si>
  <si>
    <t>その他支出</t>
    <rPh sb="2" eb="3">
      <t>ホカ</t>
    </rPh>
    <rPh sb="3" eb="5">
      <t>シシュツ</t>
    </rPh>
    <phoneticPr fontId="3"/>
  </si>
  <si>
    <t>小計③</t>
    <rPh sb="0" eb="2">
      <t>ショウケイ</t>
    </rPh>
    <phoneticPr fontId="3"/>
  </si>
  <si>
    <t>支出計（B）</t>
    <rPh sb="0" eb="2">
      <t>シシュツ</t>
    </rPh>
    <rPh sb="2" eb="3">
      <t>ケイ</t>
    </rPh>
    <phoneticPr fontId="3"/>
  </si>
  <si>
    <t>所得（A-B）</t>
    <rPh sb="0" eb="2">
      <t>ショトク</t>
    </rPh>
    <phoneticPr fontId="3"/>
  </si>
  <si>
    <t>項目　　肉用牛</t>
    <rPh sb="0" eb="2">
      <t>コウモク</t>
    </rPh>
    <rPh sb="4" eb="5">
      <t>ニク</t>
    </rPh>
    <rPh sb="5" eb="6">
      <t>ヨウ</t>
    </rPh>
    <rPh sb="6" eb="7">
      <t>ウシ</t>
    </rPh>
    <phoneticPr fontId="3"/>
  </si>
  <si>
    <t>（１）機器具・車両</t>
    <rPh sb="3" eb="4">
      <t>キ</t>
    </rPh>
    <rPh sb="4" eb="6">
      <t>キグ</t>
    </rPh>
    <rPh sb="7" eb="9">
      <t>シャリョウ</t>
    </rPh>
    <phoneticPr fontId="3"/>
  </si>
  <si>
    <t>単位：円</t>
    <rPh sb="0" eb="2">
      <t>タンイ</t>
    </rPh>
    <rPh sb="3" eb="4">
      <t>エン</t>
    </rPh>
    <phoneticPr fontId="3"/>
  </si>
  <si>
    <t>名　　　　　　称</t>
    <rPh sb="0" eb="8">
      <t>メイショウ</t>
    </rPh>
    <phoneticPr fontId="3"/>
  </si>
  <si>
    <t>台数・面積</t>
    <rPh sb="0" eb="1">
      <t>ダイ</t>
    </rPh>
    <rPh sb="1" eb="2">
      <t>スウ</t>
    </rPh>
    <rPh sb="3" eb="5">
      <t>メンセキ</t>
    </rPh>
    <phoneticPr fontId="3"/>
  </si>
  <si>
    <t>型式・構造</t>
    <rPh sb="0" eb="2">
      <t>カタシキ</t>
    </rPh>
    <rPh sb="3" eb="5">
      <t>コウゾウ</t>
    </rPh>
    <phoneticPr fontId="3"/>
  </si>
  <si>
    <t>新調価格</t>
    <rPh sb="0" eb="2">
      <t>シンチョウ</t>
    </rPh>
    <rPh sb="2" eb="4">
      <t>カカク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</si>
  <si>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</si>
  <si>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残存割合</t>
    <rPh sb="0" eb="2">
      <t>ザンゾン</t>
    </rPh>
    <rPh sb="2" eb="4">
      <t>ワリアイ</t>
    </rPh>
    <phoneticPr fontId="3"/>
  </si>
  <si>
    <t>償却費</t>
    <rPh sb="0" eb="3">
      <t>ショウキャクヒ</t>
    </rPh>
    <phoneticPr fontId="3"/>
  </si>
  <si>
    <t>耐用年数</t>
    <rPh sb="0" eb="2">
      <t>タイヨウ</t>
    </rPh>
    <rPh sb="2" eb="4">
      <t>ネンスウ</t>
    </rPh>
    <phoneticPr fontId="3"/>
  </si>
  <si>
    <t>年償却費</t>
    <rPh sb="0" eb="1">
      <t>ネン</t>
    </rPh>
    <rPh sb="1" eb="4">
      <t>ショウキャクヒ</t>
    </rPh>
    <phoneticPr fontId="3"/>
  </si>
  <si>
    <t>修繕費係数</t>
    <rPh sb="0" eb="3">
      <t>シュウゼンヒ</t>
    </rPh>
    <rPh sb="3" eb="5">
      <t>ケイスウ</t>
    </rPh>
    <phoneticPr fontId="3"/>
  </si>
  <si>
    <t>年間修繕費</t>
    <rPh sb="0" eb="2">
      <t>ネンカン</t>
    </rPh>
    <rPh sb="2" eb="5">
      <t>シュウゼンヒ</t>
    </rPh>
    <phoneticPr fontId="3"/>
  </si>
  <si>
    <t>備      考</t>
    <rPh sb="0" eb="8">
      <t>ビコウ</t>
    </rPh>
    <phoneticPr fontId="3"/>
  </si>
  <si>
    <t>　　　　　　　　　年　　度
　名　　称</t>
    <rPh sb="9" eb="13">
      <t>ネンド</t>
    </rPh>
    <rPh sb="15" eb="19">
      <t>メイショウ</t>
    </rPh>
    <phoneticPr fontId="3"/>
  </si>
  <si>
    <t>①</t>
    <phoneticPr fontId="3"/>
  </si>
  <si>
    <t>（西暦）</t>
    <rPh sb="1" eb="3">
      <t>セイレキ</t>
    </rPh>
    <phoneticPr fontId="3"/>
  </si>
  <si>
    <t>（％）②</t>
    <phoneticPr fontId="3"/>
  </si>
  <si>
    <t>③＝①×(1-②/100)</t>
    <phoneticPr fontId="3"/>
  </si>
  <si>
    <t>④</t>
    <phoneticPr fontId="3"/>
  </si>
  <si>
    <t>⑤＝③／④</t>
    <phoneticPr fontId="3"/>
  </si>
  <si>
    <t>⑥</t>
    <phoneticPr fontId="3"/>
  </si>
  <si>
    <t>⑦＝①×⑥÷④</t>
    <phoneticPr fontId="3"/>
  </si>
  <si>
    <t>機器具・車両</t>
    <rPh sb="0" eb="1">
      <t>キ</t>
    </rPh>
    <rPh sb="1" eb="3">
      <t>キグ</t>
    </rPh>
    <rPh sb="4" eb="6">
      <t>シャリョウ</t>
    </rPh>
    <phoneticPr fontId="3"/>
  </si>
  <si>
    <t>現　　況</t>
    <rPh sb="0" eb="1">
      <t>ウツツ</t>
    </rPh>
    <rPh sb="3" eb="4">
      <t>キョウ</t>
    </rPh>
    <phoneticPr fontId="3"/>
  </si>
  <si>
    <t>現況償却費合計</t>
    <rPh sb="0" eb="2">
      <t>ゲンキョウ</t>
    </rPh>
    <rPh sb="2" eb="5">
      <t>ショウキャクヒ</t>
    </rPh>
    <rPh sb="5" eb="7">
      <t>ゴウケイ</t>
    </rPh>
    <phoneticPr fontId="3"/>
  </si>
  <si>
    <t>小計（現況分）</t>
    <rPh sb="0" eb="2">
      <t>ショウケイ</t>
    </rPh>
    <rPh sb="3" eb="5">
      <t>ゲンキョウ</t>
    </rPh>
    <rPh sb="5" eb="6">
      <t>ブン</t>
    </rPh>
    <phoneticPr fontId="3"/>
  </si>
  <si>
    <t>新規</t>
    <rPh sb="0" eb="2">
      <t>シンキ</t>
    </rPh>
    <phoneticPr fontId="3"/>
  </si>
  <si>
    <t>目標償却費合計</t>
    <rPh sb="0" eb="2">
      <t>モクヒョウ</t>
    </rPh>
    <rPh sb="2" eb="4">
      <t>ショウキャク</t>
    </rPh>
    <rPh sb="4" eb="5">
      <t>ヒ</t>
    </rPh>
    <rPh sb="5" eb="7">
      <t>ゴウケイ</t>
    </rPh>
    <phoneticPr fontId="3"/>
  </si>
  <si>
    <t>小計（新規分）</t>
    <rPh sb="0" eb="2">
      <t>ショウケイ</t>
    </rPh>
    <rPh sb="3" eb="5">
      <t>シンキ</t>
    </rPh>
    <rPh sb="5" eb="6">
      <t>ブン</t>
    </rPh>
    <phoneticPr fontId="3"/>
  </si>
  <si>
    <t>合計（大農具）</t>
    <rPh sb="0" eb="2">
      <t>ゴウケイ</t>
    </rPh>
    <rPh sb="3" eb="4">
      <t>ダイ</t>
    </rPh>
    <rPh sb="4" eb="6">
      <t>ノウグ</t>
    </rPh>
    <phoneticPr fontId="3"/>
  </si>
  <si>
    <t>（２）家畜</t>
    <rPh sb="3" eb="5">
      <t>カチク</t>
    </rPh>
    <phoneticPr fontId="3"/>
  </si>
  <si>
    <t>①</t>
    <phoneticPr fontId="3"/>
  </si>
  <si>
    <t>（％）②</t>
    <phoneticPr fontId="3"/>
  </si>
  <si>
    <t>③＝①×(1-②/100)</t>
    <phoneticPr fontId="3"/>
  </si>
  <si>
    <t>④</t>
    <phoneticPr fontId="3"/>
  </si>
  <si>
    <t>⑤＝③／④</t>
    <phoneticPr fontId="3"/>
  </si>
  <si>
    <t>⑥</t>
    <phoneticPr fontId="3"/>
  </si>
  <si>
    <t>⑦＝①×⑥÷④</t>
    <phoneticPr fontId="3"/>
  </si>
  <si>
    <t>家　　畜</t>
    <rPh sb="0" eb="1">
      <t>イエ</t>
    </rPh>
    <rPh sb="3" eb="4">
      <t>チク</t>
    </rPh>
    <phoneticPr fontId="3"/>
  </si>
  <si>
    <t>新規導入（更新）</t>
    <rPh sb="0" eb="2">
      <t>シンキ</t>
    </rPh>
    <rPh sb="2" eb="4">
      <t>ドウニュウ</t>
    </rPh>
    <rPh sb="5" eb="7">
      <t>コウシン</t>
    </rPh>
    <phoneticPr fontId="3"/>
  </si>
  <si>
    <t>新　規　導　入</t>
    <rPh sb="0" eb="3">
      <t>シンキ</t>
    </rPh>
    <rPh sb="4" eb="7">
      <t>ドウニュウ</t>
    </rPh>
    <phoneticPr fontId="3"/>
  </si>
  <si>
    <t>合計（家畜）</t>
    <rPh sb="0" eb="2">
      <t>ゴウケイ</t>
    </rPh>
    <rPh sb="3" eb="5">
      <t>カチク</t>
    </rPh>
    <phoneticPr fontId="3"/>
  </si>
  <si>
    <t>（３）建物・施設</t>
    <rPh sb="3" eb="5">
      <t>タテモノ</t>
    </rPh>
    <rPh sb="6" eb="8">
      <t>シセツ</t>
    </rPh>
    <phoneticPr fontId="3"/>
  </si>
  <si>
    <t>③＝①×(1-②/100)</t>
    <phoneticPr fontId="3"/>
  </si>
  <si>
    <t>⑥</t>
    <phoneticPr fontId="3"/>
  </si>
  <si>
    <t>建物・施設</t>
    <rPh sb="0" eb="2">
      <t>タテモノ</t>
    </rPh>
    <rPh sb="3" eb="5">
      <t>シセツ</t>
    </rPh>
    <phoneticPr fontId="3"/>
  </si>
  <si>
    <t>現　況</t>
    <rPh sb="0" eb="1">
      <t>ウツツ</t>
    </rPh>
    <rPh sb="2" eb="3">
      <t>キョウ</t>
    </rPh>
    <phoneticPr fontId="3"/>
  </si>
  <si>
    <t>現　　　況</t>
    <rPh sb="0" eb="1">
      <t>ウツツ</t>
    </rPh>
    <rPh sb="4" eb="5">
      <t>イワン</t>
    </rPh>
    <phoneticPr fontId="3"/>
  </si>
  <si>
    <t>新規建設（更新）</t>
    <rPh sb="0" eb="2">
      <t>シンキ</t>
    </rPh>
    <rPh sb="2" eb="4">
      <t>ケンセツ</t>
    </rPh>
    <rPh sb="5" eb="7">
      <t>コウシン</t>
    </rPh>
    <phoneticPr fontId="3"/>
  </si>
  <si>
    <t>新規建設</t>
    <rPh sb="0" eb="2">
      <t>シンキ</t>
    </rPh>
    <rPh sb="2" eb="4">
      <t>ケンセツ</t>
    </rPh>
    <phoneticPr fontId="3"/>
  </si>
  <si>
    <t>合計（施設）</t>
    <rPh sb="0" eb="2">
      <t>ゴウケイ</t>
    </rPh>
    <rPh sb="3" eb="5">
      <t>シセツ</t>
    </rPh>
    <phoneticPr fontId="3"/>
  </si>
  <si>
    <t>※備考欄に取得財産の経緯等（補助事業で導入・中古取得・更新・新規等）を記入する。</t>
    <rPh sb="1" eb="4">
      <t>ビコウラン</t>
    </rPh>
    <rPh sb="5" eb="7">
      <t>シュトク</t>
    </rPh>
    <rPh sb="7" eb="9">
      <t>ザイサン</t>
    </rPh>
    <rPh sb="10" eb="12">
      <t>ケイイ</t>
    </rPh>
    <rPh sb="12" eb="13">
      <t>トウ</t>
    </rPh>
    <rPh sb="14" eb="16">
      <t>ホジョ</t>
    </rPh>
    <rPh sb="16" eb="18">
      <t>ジギョウ</t>
    </rPh>
    <rPh sb="19" eb="21">
      <t>ドウニュウ</t>
    </rPh>
    <rPh sb="22" eb="24">
      <t>チュウコ</t>
    </rPh>
    <rPh sb="24" eb="26">
      <t>シュトク</t>
    </rPh>
    <rPh sb="27" eb="29">
      <t>コウシン</t>
    </rPh>
    <rPh sb="30" eb="32">
      <t>シンキ</t>
    </rPh>
    <rPh sb="32" eb="33">
      <t>トウ</t>
    </rPh>
    <rPh sb="35" eb="37">
      <t>キニュウ</t>
    </rPh>
    <phoneticPr fontId="3"/>
  </si>
  <si>
    <t>総計（大農具＋家畜＋施設）</t>
    <rPh sb="0" eb="1">
      <t>ソウ</t>
    </rPh>
    <rPh sb="1" eb="2">
      <t>ケイ</t>
    </rPh>
    <rPh sb="3" eb="6">
      <t>ダイノウグ</t>
    </rPh>
    <rPh sb="7" eb="9">
      <t>カチク</t>
    </rPh>
    <rPh sb="10" eb="12">
      <t>シセツ</t>
    </rPh>
    <phoneticPr fontId="3"/>
  </si>
  <si>
    <t>子牛セリ価格（円）</t>
    <rPh sb="0" eb="2">
      <t>コウシ</t>
    </rPh>
    <rPh sb="4" eb="6">
      <t>カカク</t>
    </rPh>
    <rPh sb="7" eb="8">
      <t>エン</t>
    </rPh>
    <phoneticPr fontId="3"/>
  </si>
  <si>
    <t>項　目</t>
    <rPh sb="0" eb="1">
      <t>コウ</t>
    </rPh>
    <rPh sb="2" eb="3">
      <t>メ</t>
    </rPh>
    <phoneticPr fontId="3"/>
  </si>
  <si>
    <t>常時飼養頭数</t>
    <phoneticPr fontId="3"/>
  </si>
  <si>
    <t>売　上</t>
    <phoneticPr fontId="3"/>
  </si>
  <si>
    <t>繁殖雌牛</t>
    <rPh sb="0" eb="2">
      <t>ハンショク</t>
    </rPh>
    <rPh sb="2" eb="3">
      <t>メス</t>
    </rPh>
    <rPh sb="3" eb="4">
      <t>ギュウ</t>
    </rPh>
    <phoneticPr fontId="3"/>
  </si>
  <si>
    <t>繁殖雌牛1頭あたりの単価</t>
    <rPh sb="0" eb="2">
      <t>ハンショク</t>
    </rPh>
    <rPh sb="2" eb="3">
      <t>メス</t>
    </rPh>
    <rPh sb="3" eb="4">
      <t>ウシ</t>
    </rPh>
    <rPh sb="5" eb="6">
      <t>トウ</t>
    </rPh>
    <rPh sb="10" eb="12">
      <t>タンカ</t>
    </rPh>
    <phoneticPr fontId="3"/>
  </si>
  <si>
    <t>　1　月別労働時間</t>
    <rPh sb="3" eb="5">
      <t>ツキベツ</t>
    </rPh>
    <rPh sb="5" eb="7">
      <t>ロウドウ</t>
    </rPh>
    <rPh sb="7" eb="9">
      <t>ジカン</t>
    </rPh>
    <phoneticPr fontId="3"/>
  </si>
  <si>
    <t>　2　家族（外）労働時間</t>
    <rPh sb="3" eb="5">
      <t>カゾク</t>
    </rPh>
    <rPh sb="6" eb="7">
      <t>ガイ</t>
    </rPh>
    <rPh sb="8" eb="10">
      <t>ロウドウ</t>
    </rPh>
    <rPh sb="10" eb="12">
      <t>ジカン</t>
    </rPh>
    <phoneticPr fontId="3"/>
  </si>
  <si>
    <t>現　状</t>
    <rPh sb="0" eb="1">
      <t>ゲン</t>
    </rPh>
    <rPh sb="2" eb="3">
      <t>ジョウ</t>
    </rPh>
    <phoneticPr fontId="3"/>
  </si>
  <si>
    <t>目　標</t>
    <rPh sb="0" eb="1">
      <t>メ</t>
    </rPh>
    <rPh sb="2" eb="3">
      <t>シルベ</t>
    </rPh>
    <phoneticPr fontId="3"/>
  </si>
  <si>
    <t>目標</t>
    <rPh sb="0" eb="2">
      <t>モクヒョウ</t>
    </rPh>
    <phoneticPr fontId="3"/>
  </si>
  <si>
    <t>1日の労働時間</t>
    <rPh sb="1" eb="2">
      <t>ニチ</t>
    </rPh>
    <rPh sb="3" eb="5">
      <t>ロウドウ</t>
    </rPh>
    <rPh sb="5" eb="7">
      <t>ジカン</t>
    </rPh>
    <phoneticPr fontId="3"/>
  </si>
  <si>
    <t>3．年度別減価償却費推移表　</t>
    <rPh sb="1" eb="4">
      <t>ネンドベツ</t>
    </rPh>
    <rPh sb="4" eb="6">
      <t>ゲンカ</t>
    </rPh>
    <rPh sb="6" eb="9">
      <t>ショウキャクヒ</t>
    </rPh>
    <rPh sb="9" eb="11">
      <t>スイイ</t>
    </rPh>
    <rPh sb="11" eb="12">
      <t>ヒョウ</t>
    </rPh>
    <phoneticPr fontId="3"/>
  </si>
  <si>
    <t>1年目</t>
    <rPh sb="1" eb="3">
      <t>ネンメ</t>
    </rPh>
    <phoneticPr fontId="3"/>
  </si>
  <si>
    <t>6年目</t>
    <rPh sb="1" eb="2">
      <t>ネン</t>
    </rPh>
    <rPh sb="2" eb="3">
      <t>メ</t>
    </rPh>
    <phoneticPr fontId="3"/>
  </si>
  <si>
    <t>単位：時間</t>
    <rPh sb="0" eb="2">
      <t>タンイ</t>
    </rPh>
    <rPh sb="3" eb="5">
      <t>ジカン</t>
    </rPh>
    <phoneticPr fontId="3"/>
  </si>
  <si>
    <t>エサ給与年間経費（円/頭）</t>
    <rPh sb="2" eb="4">
      <t>キュウヨ</t>
    </rPh>
    <rPh sb="4" eb="6">
      <t>ネンカン</t>
    </rPh>
    <rPh sb="6" eb="8">
      <t>ケイヒ</t>
    </rPh>
    <rPh sb="9" eb="10">
      <t>エン</t>
    </rPh>
    <rPh sb="11" eb="12">
      <t>トウ</t>
    </rPh>
    <phoneticPr fontId="3"/>
  </si>
  <si>
    <t>農業経営改善計画認定添付資料</t>
    <rPh sb="0" eb="2">
      <t>ノウギョウ</t>
    </rPh>
    <rPh sb="2" eb="4">
      <t>ケイエイ</t>
    </rPh>
    <rPh sb="4" eb="6">
      <t>カイゼン</t>
    </rPh>
    <rPh sb="6" eb="8">
      <t>ケイカク</t>
    </rPh>
    <rPh sb="8" eb="10">
      <t>ニンテイ</t>
    </rPh>
    <rPh sb="10" eb="12">
      <t>テンプ</t>
    </rPh>
    <rPh sb="12" eb="14">
      <t>シリョウ</t>
    </rPh>
    <phoneticPr fontId="3"/>
  </si>
  <si>
    <t>（ 農　業　経　営　計　画　策　定 ）</t>
    <rPh sb="2" eb="3">
      <t>ノウ</t>
    </rPh>
    <rPh sb="4" eb="5">
      <t>ギョウ</t>
    </rPh>
    <rPh sb="6" eb="7">
      <t>キョウ</t>
    </rPh>
    <rPh sb="8" eb="9">
      <t>エイ</t>
    </rPh>
    <rPh sb="10" eb="11">
      <t>ケイ</t>
    </rPh>
    <rPh sb="12" eb="13">
      <t>ガ</t>
    </rPh>
    <rPh sb="14" eb="15">
      <t>サク</t>
    </rPh>
    <rPh sb="16" eb="17">
      <t>サダム</t>
    </rPh>
    <phoneticPr fontId="3"/>
  </si>
  <si>
    <t>農家氏名</t>
    <rPh sb="0" eb="2">
      <t>ノウカ</t>
    </rPh>
    <rPh sb="2" eb="4">
      <t>シメイ</t>
    </rPh>
    <phoneticPr fontId="3"/>
  </si>
  <si>
    <t>（年齢）</t>
    <rPh sb="1" eb="3">
      <t>ネンレイ</t>
    </rPh>
    <phoneticPr fontId="3"/>
  </si>
  <si>
    <t>歳</t>
    <rPh sb="0" eb="1">
      <t>サイ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</si>
  <si>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</si>
  <si>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</si>
  <si>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営農類型</t>
    <rPh sb="0" eb="2">
      <t>エイノウ</t>
    </rPh>
    <rPh sb="2" eb="4">
      <t>ルイケイ</t>
    </rPh>
    <phoneticPr fontId="3"/>
  </si>
  <si>
    <t xml:space="preserve">３.経営改善計画　添付書類（繁殖牛）  　　　　　　　　　　　 </t>
    <rPh sb="2" eb="4">
      <t>ケイエイ</t>
    </rPh>
    <rPh sb="4" eb="6">
      <t>カイゼン</t>
    </rPh>
    <rPh sb="6" eb="8">
      <t>ケイカク</t>
    </rPh>
    <rPh sb="9" eb="11">
      <t>テンプ</t>
    </rPh>
    <rPh sb="11" eb="13">
      <t>ショルイ</t>
    </rPh>
    <rPh sb="14" eb="16">
      <t>ハンショク</t>
    </rPh>
    <rPh sb="16" eb="17">
      <t>ギュウ</t>
    </rPh>
    <phoneticPr fontId="3"/>
  </si>
  <si>
    <t>給与
日数</t>
    <rPh sb="0" eb="2">
      <t>キュウヨ</t>
    </rPh>
    <rPh sb="3" eb="5">
      <t>ニッスウ</t>
    </rPh>
    <phoneticPr fontId="3"/>
  </si>
  <si>
    <t>給与量</t>
    <rPh sb="0" eb="2">
      <t>キュウヨ</t>
    </rPh>
    <rPh sb="2" eb="3">
      <t>リョウ</t>
    </rPh>
    <phoneticPr fontId="3"/>
  </si>
  <si>
    <t>粗飼料</t>
    <rPh sb="0" eb="3">
      <t>ソシリョウ</t>
    </rPh>
    <phoneticPr fontId="3"/>
  </si>
  <si>
    <t>乾燥</t>
    <rPh sb="0" eb="2">
      <t>カンソウ</t>
    </rPh>
    <phoneticPr fontId="3"/>
  </si>
  <si>
    <t>サイレージ</t>
    <phoneticPr fontId="3"/>
  </si>
  <si>
    <t>経産牛</t>
    <rPh sb="0" eb="1">
      <t>ケイ</t>
    </rPh>
    <rPh sb="1" eb="2">
      <t>サン</t>
    </rPh>
    <rPh sb="2" eb="3">
      <t>ウシ</t>
    </rPh>
    <phoneticPr fontId="3"/>
  </si>
  <si>
    <t>維持期</t>
    <rPh sb="0" eb="2">
      <t>イジ</t>
    </rPh>
    <rPh sb="2" eb="3">
      <t>キ</t>
    </rPh>
    <phoneticPr fontId="3"/>
  </si>
  <si>
    <t>妊娠末期</t>
    <rPh sb="0" eb="2">
      <t>ニンシン</t>
    </rPh>
    <rPh sb="2" eb="3">
      <t>マツ</t>
    </rPh>
    <phoneticPr fontId="3"/>
  </si>
  <si>
    <t>授乳前期</t>
    <rPh sb="0" eb="2">
      <t>ジュニュウ</t>
    </rPh>
    <rPh sb="2" eb="4">
      <t>ゼンキ</t>
    </rPh>
    <phoneticPr fontId="3"/>
  </si>
  <si>
    <t>授乳中期</t>
    <rPh sb="0" eb="2">
      <t>ジュニュウ</t>
    </rPh>
    <rPh sb="2" eb="4">
      <t>チュウキ</t>
    </rPh>
    <phoneticPr fontId="3"/>
  </si>
  <si>
    <t>授乳後期</t>
    <rPh sb="0" eb="2">
      <t>ジュニュウ</t>
    </rPh>
    <rPh sb="2" eb="4">
      <t>コウキ</t>
    </rPh>
    <phoneticPr fontId="3"/>
  </si>
  <si>
    <t>計（年間）</t>
    <rPh sb="0" eb="1">
      <t>ケイ</t>
    </rPh>
    <rPh sb="2" eb="4">
      <t>ネンカン</t>
    </rPh>
    <phoneticPr fontId="3"/>
  </si>
  <si>
    <t>未経産牛</t>
    <rPh sb="0" eb="3">
      <t>ミケイサン</t>
    </rPh>
    <rPh sb="3" eb="4">
      <t>ウシ</t>
    </rPh>
    <phoneticPr fontId="3"/>
  </si>
  <si>
    <t>維持増体期</t>
    <rPh sb="0" eb="2">
      <t>イジ</t>
    </rPh>
    <rPh sb="2" eb="3">
      <t>ゾウ</t>
    </rPh>
    <rPh sb="3" eb="4">
      <t>タイ</t>
    </rPh>
    <rPh sb="4" eb="5">
      <t>キ</t>
    </rPh>
    <phoneticPr fontId="3"/>
  </si>
  <si>
    <t>妊娠末期</t>
    <rPh sb="0" eb="2">
      <t>ニンシン</t>
    </rPh>
    <rPh sb="2" eb="4">
      <t>マッキ</t>
    </rPh>
    <phoneticPr fontId="3"/>
  </si>
  <si>
    <t>育 成 牛</t>
    <rPh sb="0" eb="1">
      <t>イク</t>
    </rPh>
    <rPh sb="2" eb="3">
      <t>セイ</t>
    </rPh>
    <rPh sb="4" eb="5">
      <t>ウシ</t>
    </rPh>
    <phoneticPr fontId="3"/>
  </si>
  <si>
    <t>１ヵ月齢</t>
    <rPh sb="2" eb="3">
      <t>ゲツ</t>
    </rPh>
    <rPh sb="3" eb="4">
      <t>レイ</t>
    </rPh>
    <phoneticPr fontId="3"/>
  </si>
  <si>
    <t>2ヵ月齢</t>
    <rPh sb="2" eb="4">
      <t>ゲツレイ</t>
    </rPh>
    <phoneticPr fontId="3"/>
  </si>
  <si>
    <t>３ヵ月齢</t>
    <rPh sb="2" eb="3">
      <t>ゲツ</t>
    </rPh>
    <rPh sb="3" eb="4">
      <t>レイ</t>
    </rPh>
    <phoneticPr fontId="3"/>
  </si>
  <si>
    <t>４ヵ月齢</t>
    <rPh sb="2" eb="3">
      <t>ゲツ</t>
    </rPh>
    <rPh sb="3" eb="4">
      <t>レイ</t>
    </rPh>
    <phoneticPr fontId="3"/>
  </si>
  <si>
    <t>５ヵ月齢</t>
    <rPh sb="2" eb="4">
      <t>ゲツレイ</t>
    </rPh>
    <phoneticPr fontId="3"/>
  </si>
  <si>
    <t>６ヵ月齢</t>
    <rPh sb="2" eb="4">
      <t>ゲツレイ</t>
    </rPh>
    <phoneticPr fontId="3"/>
  </si>
  <si>
    <t>７ヵ月齢</t>
    <rPh sb="2" eb="4">
      <t>ゲツレイ</t>
    </rPh>
    <phoneticPr fontId="3"/>
  </si>
  <si>
    <t>８ヵ月齢</t>
    <rPh sb="2" eb="4">
      <t>ゲツレイ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</si>
  <si>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</si>
  <si>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</si>
  <si>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その他</t>
    <rPh sb="2" eb="3">
      <t>タ</t>
    </rPh>
    <phoneticPr fontId="3"/>
  </si>
  <si>
    <t>成雌牛</t>
    <rPh sb="0" eb="1">
      <t>セイ</t>
    </rPh>
    <rPh sb="1" eb="2">
      <t>メス</t>
    </rPh>
    <rPh sb="2" eb="3">
      <t>ウシ</t>
    </rPh>
    <phoneticPr fontId="3"/>
  </si>
  <si>
    <t>濃厚飼料</t>
    <rPh sb="0" eb="2">
      <t>ノウコウ</t>
    </rPh>
    <rPh sb="2" eb="4">
      <t>シリョウ</t>
    </rPh>
    <phoneticPr fontId="3"/>
  </si>
  <si>
    <t>養分要求量</t>
    <rPh sb="0" eb="2">
      <t>ヨウブン</t>
    </rPh>
    <rPh sb="2" eb="5">
      <t>ヨウキュウリョウ</t>
    </rPh>
    <phoneticPr fontId="3"/>
  </si>
  <si>
    <t>給与日数</t>
    <rPh sb="0" eb="2">
      <t>キュウヨ</t>
    </rPh>
    <rPh sb="2" eb="4">
      <t>ニッスウ</t>
    </rPh>
    <phoneticPr fontId="3"/>
  </si>
  <si>
    <t>TDN</t>
    <phoneticPr fontId="3"/>
  </si>
  <si>
    <t>TDN</t>
    <phoneticPr fontId="3"/>
  </si>
  <si>
    <t>22-28</t>
    <phoneticPr fontId="3"/>
  </si>
  <si>
    <t>栽培面積</t>
    <rPh sb="0" eb="2">
      <t>サイバイ</t>
    </rPh>
    <rPh sb="2" eb="4">
      <t>メンセキ</t>
    </rPh>
    <phoneticPr fontId="3"/>
  </si>
  <si>
    <t>肥料袋/1ha</t>
    <rPh sb="0" eb="2">
      <t>ヒリョウ</t>
    </rPh>
    <rPh sb="2" eb="3">
      <t>フクロ</t>
    </rPh>
    <phoneticPr fontId="3"/>
  </si>
  <si>
    <t>29-35</t>
    <phoneticPr fontId="3"/>
  </si>
  <si>
    <t>36-42</t>
    <phoneticPr fontId="3"/>
  </si>
  <si>
    <t>草地更新費</t>
    <rPh sb="0" eb="1">
      <t>クサ</t>
    </rPh>
    <rPh sb="1" eb="2">
      <t>チ</t>
    </rPh>
    <rPh sb="2" eb="4">
      <t>コウシン</t>
    </rPh>
    <rPh sb="4" eb="5">
      <t>ヒ</t>
    </rPh>
    <phoneticPr fontId="3"/>
  </si>
  <si>
    <t>43-49</t>
    <phoneticPr fontId="3"/>
  </si>
  <si>
    <t>更新費/1ha</t>
    <rPh sb="0" eb="3">
      <t>コウシンヒ</t>
    </rPh>
    <phoneticPr fontId="3"/>
  </si>
  <si>
    <t>更新率</t>
    <rPh sb="0" eb="2">
      <t>コウシン</t>
    </rPh>
    <rPh sb="2" eb="3">
      <t>リツ</t>
    </rPh>
    <phoneticPr fontId="3"/>
  </si>
  <si>
    <t>50-56</t>
    <phoneticPr fontId="3"/>
  </si>
  <si>
    <t>57-63</t>
    <phoneticPr fontId="3"/>
  </si>
  <si>
    <t>労働費</t>
    <rPh sb="0" eb="3">
      <t>ロウドウヒ</t>
    </rPh>
    <phoneticPr fontId="3"/>
  </si>
  <si>
    <t>64-70</t>
    <phoneticPr fontId="3"/>
  </si>
  <si>
    <t>時給</t>
    <rPh sb="0" eb="2">
      <t>ジキュウ</t>
    </rPh>
    <phoneticPr fontId="3"/>
  </si>
  <si>
    <t>71-77</t>
    <phoneticPr fontId="3"/>
  </si>
  <si>
    <t>78-84</t>
    <phoneticPr fontId="3"/>
  </si>
  <si>
    <t>診療医薬品費</t>
    <rPh sb="0" eb="2">
      <t>シンリョウ</t>
    </rPh>
    <rPh sb="2" eb="5">
      <t>イヤクヒン</t>
    </rPh>
    <rPh sb="5" eb="6">
      <t>ヒ</t>
    </rPh>
    <phoneticPr fontId="3"/>
  </si>
  <si>
    <t>85-90</t>
    <phoneticPr fontId="3"/>
  </si>
  <si>
    <t>料金/1頭</t>
    <rPh sb="0" eb="2">
      <t>リョウキン</t>
    </rPh>
    <rPh sb="4" eb="5">
      <t>トウ</t>
    </rPh>
    <phoneticPr fontId="3"/>
  </si>
  <si>
    <t>91-120</t>
    <phoneticPr fontId="3"/>
  </si>
  <si>
    <t>価格</t>
    <rPh sb="0" eb="2">
      <t>カカク</t>
    </rPh>
    <phoneticPr fontId="3"/>
  </si>
  <si>
    <t>121-150</t>
    <phoneticPr fontId="3"/>
  </si>
  <si>
    <t>電力・水道費</t>
    <rPh sb="0" eb="2">
      <t>デンリョク</t>
    </rPh>
    <rPh sb="3" eb="4">
      <t>スイ</t>
    </rPh>
    <rPh sb="4" eb="5">
      <t>ドウ</t>
    </rPh>
    <rPh sb="5" eb="6">
      <t>ヒ</t>
    </rPh>
    <phoneticPr fontId="3"/>
  </si>
  <si>
    <t>151-180</t>
    <phoneticPr fontId="3"/>
  </si>
  <si>
    <t>181-210</t>
    <phoneticPr fontId="3"/>
  </si>
  <si>
    <t>211-240</t>
    <phoneticPr fontId="3"/>
  </si>
  <si>
    <t>燃料費</t>
    <rPh sb="0" eb="3">
      <t>ネンリョウヒ</t>
    </rPh>
    <phoneticPr fontId="3"/>
  </si>
  <si>
    <t>241-270</t>
    <phoneticPr fontId="3"/>
  </si>
  <si>
    <t>円／ｋｇ</t>
    <rPh sb="0" eb="1">
      <t>エン</t>
    </rPh>
    <phoneticPr fontId="3"/>
  </si>
  <si>
    <t>消費量ℓ/1時間</t>
    <rPh sb="0" eb="3">
      <t>ショウヒリョウ</t>
    </rPh>
    <rPh sb="6" eb="8">
      <t>ジカン</t>
    </rPh>
    <phoneticPr fontId="3"/>
  </si>
  <si>
    <t>円</t>
    <rPh sb="0" eb="1">
      <t>エン</t>
    </rPh>
    <phoneticPr fontId="3"/>
  </si>
  <si>
    <t>まきば</t>
    <phoneticPr fontId="3"/>
  </si>
  <si>
    <t>kg</t>
    <phoneticPr fontId="3"/>
  </si>
  <si>
    <t>円／袋</t>
    <rPh sb="0" eb="1">
      <t>エン</t>
    </rPh>
    <rPh sb="2" eb="3">
      <t>フクロ</t>
    </rPh>
    <phoneticPr fontId="3"/>
  </si>
  <si>
    <t>種付料</t>
    <rPh sb="0" eb="2">
      <t>タネツ</t>
    </rPh>
    <rPh sb="2" eb="3">
      <t>リョウ</t>
    </rPh>
    <phoneticPr fontId="3"/>
  </si>
  <si>
    <t>275日</t>
    <rPh sb="3" eb="4">
      <t>ニチ</t>
    </rPh>
    <phoneticPr fontId="3"/>
  </si>
  <si>
    <t>ふすま</t>
    <phoneticPr fontId="3"/>
  </si>
  <si>
    <t>kg</t>
    <phoneticPr fontId="3"/>
  </si>
  <si>
    <t>円／２袋</t>
    <rPh sb="0" eb="1">
      <t>エン</t>
    </rPh>
    <rPh sb="3" eb="4">
      <t>フクロ</t>
    </rPh>
    <phoneticPr fontId="3"/>
  </si>
  <si>
    <t>１日２ｋｇ給与</t>
    <rPh sb="1" eb="2">
      <t>ニチ</t>
    </rPh>
    <rPh sb="5" eb="7">
      <t>キュウヨ</t>
    </rPh>
    <phoneticPr fontId="3"/>
  </si>
  <si>
    <t>円／日</t>
    <rPh sb="0" eb="1">
      <t>エン</t>
    </rPh>
    <rPh sb="2" eb="3">
      <t>ニチ</t>
    </rPh>
    <phoneticPr fontId="3"/>
  </si>
  <si>
    <t>料金1回目/1頭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</si>
  <si>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料金2回目/1頭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</si>
  <si>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分娩後</t>
    <rPh sb="0" eb="2">
      <t>ブンベン</t>
    </rPh>
    <rPh sb="2" eb="3">
      <t>ゴ</t>
    </rPh>
    <phoneticPr fontId="3"/>
  </si>
  <si>
    <t>まきば</t>
    <phoneticPr fontId="3"/>
  </si>
  <si>
    <t>小農具費</t>
    <rPh sb="0" eb="1">
      <t>ショウ</t>
    </rPh>
    <rPh sb="1" eb="3">
      <t>ノウグ</t>
    </rPh>
    <rPh sb="3" eb="4">
      <t>ヒ</t>
    </rPh>
    <phoneticPr fontId="3"/>
  </si>
  <si>
    <t>90日</t>
    <rPh sb="2" eb="3">
      <t>ニチ</t>
    </rPh>
    <phoneticPr fontId="3"/>
  </si>
  <si>
    <t>金額/1頭</t>
    <rPh sb="0" eb="2">
      <t>キンガク</t>
    </rPh>
    <rPh sb="4" eb="5">
      <t>トウ</t>
    </rPh>
    <phoneticPr fontId="3"/>
  </si>
  <si>
    <t>繁殖用</t>
    <rPh sb="0" eb="3">
      <t>ハンショクヨウ</t>
    </rPh>
    <phoneticPr fontId="3"/>
  </si>
  <si>
    <t>kg</t>
    <phoneticPr fontId="3"/>
  </si>
  <si>
    <t>諸材料費</t>
    <rPh sb="0" eb="1">
      <t>ショ</t>
    </rPh>
    <rPh sb="1" eb="3">
      <t>ザイリョウ</t>
    </rPh>
    <rPh sb="3" eb="4">
      <t>ヒ</t>
    </rPh>
    <phoneticPr fontId="3"/>
  </si>
  <si>
    <t>円／年</t>
    <rPh sb="0" eb="1">
      <t>エン</t>
    </rPh>
    <rPh sb="2" eb="3">
      <t>ネン</t>
    </rPh>
    <phoneticPr fontId="3"/>
  </si>
  <si>
    <t>子牛登記料</t>
    <rPh sb="0" eb="2">
      <t>コウシ</t>
    </rPh>
    <rPh sb="2" eb="4">
      <t>トウキ</t>
    </rPh>
    <rPh sb="4" eb="5">
      <t>リョウ</t>
    </rPh>
    <phoneticPr fontId="3"/>
  </si>
  <si>
    <t>基本登録料</t>
    <rPh sb="0" eb="2">
      <t>キホン</t>
    </rPh>
    <rPh sb="2" eb="4">
      <t>トウロク</t>
    </rPh>
    <rPh sb="4" eb="5">
      <t>リョウ</t>
    </rPh>
    <phoneticPr fontId="3"/>
  </si>
  <si>
    <t>削蹄料</t>
    <rPh sb="0" eb="1">
      <t>サク</t>
    </rPh>
    <rPh sb="1" eb="2">
      <t>テイ</t>
    </rPh>
    <rPh sb="2" eb="3">
      <t>リョウ</t>
    </rPh>
    <phoneticPr fontId="3"/>
  </si>
  <si>
    <t>金額/１頭</t>
    <rPh sb="0" eb="2">
      <t>キンガク</t>
    </rPh>
    <rPh sb="4" eb="5">
      <t>トウ</t>
    </rPh>
    <phoneticPr fontId="3"/>
  </si>
  <si>
    <t>子牛基金</t>
    <rPh sb="0" eb="2">
      <t>コウシ</t>
    </rPh>
    <rPh sb="2" eb="4">
      <t>キキン</t>
    </rPh>
    <phoneticPr fontId="3"/>
  </si>
  <si>
    <t>共済価格</t>
    <rPh sb="0" eb="2">
      <t>キョウサイ</t>
    </rPh>
    <rPh sb="2" eb="4">
      <t>カカク</t>
    </rPh>
    <phoneticPr fontId="3"/>
  </si>
  <si>
    <t>負担割合</t>
    <rPh sb="0" eb="2">
      <t>フタン</t>
    </rPh>
    <rPh sb="2" eb="4">
      <t>ワリアイ</t>
    </rPh>
    <phoneticPr fontId="3"/>
  </si>
  <si>
    <t>９ヵ月齢</t>
    <rPh sb="2" eb="4">
      <t>ゲツレイ</t>
    </rPh>
    <phoneticPr fontId="3"/>
  </si>
  <si>
    <t>飼料購入月数</t>
    <rPh sb="0" eb="2">
      <t>シリョウ</t>
    </rPh>
    <rPh sb="2" eb="4">
      <t>コウニュウ</t>
    </rPh>
    <rPh sb="4" eb="6">
      <t>ツキスウ</t>
    </rPh>
    <phoneticPr fontId="3"/>
  </si>
  <si>
    <t>濃厚飼料
・育成飼料</t>
    <rPh sb="0" eb="2">
      <t>ノウコウ</t>
    </rPh>
    <rPh sb="2" eb="4">
      <t>シリョウ</t>
    </rPh>
    <rPh sb="6" eb="8">
      <t>イクセイ</t>
    </rPh>
    <rPh sb="8" eb="10">
      <t>シリョウ</t>
    </rPh>
    <phoneticPr fontId="3"/>
  </si>
  <si>
    <t>購入粗飼料</t>
    <rPh sb="0" eb="2">
      <t>コウニュウ</t>
    </rPh>
    <rPh sb="2" eb="3">
      <t>ソ</t>
    </rPh>
    <rPh sb="3" eb="5">
      <t>シリョウ</t>
    </rPh>
    <phoneticPr fontId="3"/>
  </si>
  <si>
    <t>人工乳
（ミルク）</t>
    <rPh sb="0" eb="2">
      <t>ジンコウ</t>
    </rPh>
    <rPh sb="2" eb="3">
      <t>ニュウ</t>
    </rPh>
    <phoneticPr fontId="3"/>
  </si>
  <si>
    <t>人工乳
（スターター）</t>
    <rPh sb="0" eb="2">
      <t>ジンコウ</t>
    </rPh>
    <rPh sb="2" eb="3">
      <t>ニュウ</t>
    </rPh>
    <phoneticPr fontId="3"/>
  </si>
  <si>
    <t>未経産牛</t>
    <rPh sb="0" eb="1">
      <t>ミ</t>
    </rPh>
    <rPh sb="1" eb="4">
      <t>ケイサンギュウ</t>
    </rPh>
    <phoneticPr fontId="3"/>
  </si>
  <si>
    <t>購入量</t>
    <rPh sb="0" eb="2">
      <t>コウニュウ</t>
    </rPh>
    <rPh sb="2" eb="3">
      <t>リョウ</t>
    </rPh>
    <phoneticPr fontId="3"/>
  </si>
  <si>
    <t>飼料年間経費（円/頭 )</t>
    <rPh sb="0" eb="2">
      <t>シリョウ</t>
    </rPh>
    <rPh sb="2" eb="4">
      <t>ネンカン</t>
    </rPh>
    <rPh sb="4" eb="6">
      <t>ケイヒ</t>
    </rPh>
    <rPh sb="7" eb="8">
      <t>エン</t>
    </rPh>
    <rPh sb="9" eb="10">
      <t>トウ</t>
    </rPh>
    <phoneticPr fontId="3"/>
  </si>
  <si>
    <t>経営計画の飼料給与量（1頭あたり）</t>
    <rPh sb="0" eb="2">
      <t>ケイエイ</t>
    </rPh>
    <rPh sb="2" eb="4">
      <t>ケイカク</t>
    </rPh>
    <rPh sb="5" eb="7">
      <t>シリョウ</t>
    </rPh>
    <rPh sb="7" eb="9">
      <t>キュウヨ</t>
    </rPh>
    <rPh sb="9" eb="10">
      <t>リョウ</t>
    </rPh>
    <rPh sb="12" eb="13">
      <t>トウ</t>
    </rPh>
    <phoneticPr fontId="3"/>
  </si>
  <si>
    <t>給与量</t>
    <rPh sb="0" eb="2">
      <t>キュウヨ</t>
    </rPh>
    <rPh sb="2" eb="3">
      <t>リョウ</t>
    </rPh>
    <phoneticPr fontId="3"/>
  </si>
  <si>
    <t>労働時間1日</t>
    <rPh sb="0" eb="2">
      <t>ロウドウ</t>
    </rPh>
    <rPh sb="2" eb="4">
      <t>ジカン</t>
    </rPh>
    <rPh sb="5" eb="6">
      <t>ニチ</t>
    </rPh>
    <phoneticPr fontId="3"/>
  </si>
  <si>
    <t>年間日数</t>
    <rPh sb="0" eb="1">
      <t>ネン</t>
    </rPh>
    <rPh sb="1" eb="2">
      <t>カン</t>
    </rPh>
    <rPh sb="2" eb="4">
      <t>ニッスウ</t>
    </rPh>
    <phoneticPr fontId="3"/>
  </si>
  <si>
    <t>金額（年間）</t>
    <rPh sb="0" eb="2">
      <t>キンガク</t>
    </rPh>
    <rPh sb="3" eb="5">
      <t>ネンカン</t>
    </rPh>
    <phoneticPr fontId="3"/>
  </si>
  <si>
    <t>成雌牛1頭当たりの年間経費</t>
    <rPh sb="0" eb="1">
      <t>セイ</t>
    </rPh>
    <rPh sb="1" eb="2">
      <t>メス</t>
    </rPh>
    <rPh sb="2" eb="3">
      <t>ウシ</t>
    </rPh>
    <rPh sb="4" eb="5">
      <t>トウ</t>
    </rPh>
    <rPh sb="5" eb="6">
      <t>ア</t>
    </rPh>
    <rPh sb="9" eb="11">
      <t>ネンカン</t>
    </rPh>
    <rPh sb="11" eb="13">
      <t>ケイヒ</t>
    </rPh>
    <phoneticPr fontId="3"/>
  </si>
  <si>
    <t>成雌牛1頭あたりの年間経費</t>
    <rPh sb="0" eb="1">
      <t>セイ</t>
    </rPh>
    <rPh sb="1" eb="2">
      <t>メス</t>
    </rPh>
    <rPh sb="2" eb="3">
      <t>ウシ</t>
    </rPh>
    <rPh sb="4" eb="5">
      <t>トウ</t>
    </rPh>
    <rPh sb="9" eb="11">
      <t>ネンカン</t>
    </rPh>
    <rPh sb="11" eb="13">
      <t>ケイヒ</t>
    </rPh>
    <phoneticPr fontId="3"/>
  </si>
  <si>
    <t>水道料金/月</t>
    <rPh sb="0" eb="2">
      <t>スイドウ</t>
    </rPh>
    <rPh sb="2" eb="4">
      <t>リョウキン</t>
    </rPh>
    <rPh sb="5" eb="6">
      <t>ツキ</t>
    </rPh>
    <phoneticPr fontId="3"/>
  </si>
  <si>
    <t>年間月数</t>
    <rPh sb="0" eb="1">
      <t>ネン</t>
    </rPh>
    <rPh sb="1" eb="2">
      <t>カン</t>
    </rPh>
    <rPh sb="2" eb="4">
      <t>ツキスウ</t>
    </rPh>
    <phoneticPr fontId="3"/>
  </si>
  <si>
    <t>電気料金/月</t>
    <rPh sb="0" eb="2">
      <t>デンキ</t>
    </rPh>
    <rPh sb="2" eb="4">
      <t>リョウキン</t>
    </rPh>
    <rPh sb="5" eb="6">
      <t>ツキ</t>
    </rPh>
    <phoneticPr fontId="3"/>
  </si>
  <si>
    <t>年間経費明細</t>
    <rPh sb="0" eb="1">
      <t>ネン</t>
    </rPh>
    <rPh sb="1" eb="2">
      <t>カン</t>
    </rPh>
    <rPh sb="2" eb="4">
      <t>ケイヒ</t>
    </rPh>
    <rPh sb="4" eb="6">
      <t>メイサイ</t>
    </rPh>
    <phoneticPr fontId="3"/>
  </si>
  <si>
    <t>生産率</t>
    <rPh sb="0" eb="2">
      <t>セイサン</t>
    </rPh>
    <rPh sb="2" eb="3">
      <t>リツ</t>
    </rPh>
    <phoneticPr fontId="3"/>
  </si>
  <si>
    <t>子牛頭数</t>
    <rPh sb="0" eb="2">
      <t>コウシ</t>
    </rPh>
    <rPh sb="2" eb="4">
      <t>トウスウ</t>
    </rPh>
    <phoneticPr fontId="3"/>
  </si>
  <si>
    <t>登録頭数</t>
    <rPh sb="0" eb="2">
      <t>トウロク</t>
    </rPh>
    <rPh sb="2" eb="4">
      <t>トウスウ</t>
    </rPh>
    <phoneticPr fontId="3"/>
  </si>
  <si>
    <t>月額</t>
    <rPh sb="0" eb="2">
      <t>ゲツガク</t>
    </rPh>
    <phoneticPr fontId="3"/>
  </si>
  <si>
    <t>年間月数</t>
    <rPh sb="0" eb="1">
      <t>ネン</t>
    </rPh>
    <rPh sb="1" eb="2">
      <t>カン</t>
    </rPh>
    <rPh sb="2" eb="4">
      <t>ゲッスウ</t>
    </rPh>
    <phoneticPr fontId="3"/>
  </si>
  <si>
    <t>・・・</t>
    <phoneticPr fontId="3"/>
  </si>
  <si>
    <t>繁殖牛</t>
    <rPh sb="0" eb="2">
      <t>ハンショク</t>
    </rPh>
    <rPh sb="2" eb="3">
      <t>ギュウ</t>
    </rPh>
    <phoneticPr fontId="3"/>
  </si>
  <si>
    <t>市場上場料</t>
    <rPh sb="0" eb="2">
      <t>イチバ</t>
    </rPh>
    <rPh sb="2" eb="4">
      <t>ジョウジョウ</t>
    </rPh>
    <rPh sb="4" eb="5">
      <t>リョウ</t>
    </rPh>
    <phoneticPr fontId="3"/>
  </si>
  <si>
    <t>共済掛金（円/頭）</t>
    <rPh sb="0" eb="2">
      <t>キョウサイ</t>
    </rPh>
    <rPh sb="2" eb="4">
      <t>カケキン</t>
    </rPh>
    <rPh sb="5" eb="6">
      <t>エン</t>
    </rPh>
    <rPh sb="7" eb="8">
      <t>トウ</t>
    </rPh>
    <phoneticPr fontId="3"/>
  </si>
  <si>
    <t>胎児</t>
    <rPh sb="0" eb="2">
      <t>タイジ</t>
    </rPh>
    <phoneticPr fontId="3"/>
  </si>
  <si>
    <t xml:space="preserve">市場手数料等（円/出荷１頭あたり） </t>
    <rPh sb="0" eb="2">
      <t>イチバ</t>
    </rPh>
    <rPh sb="2" eb="5">
      <t>テスウリョウ</t>
    </rPh>
    <rPh sb="5" eb="6">
      <t>トウ</t>
    </rPh>
    <rPh sb="7" eb="8">
      <t>エン</t>
    </rPh>
    <rPh sb="9" eb="11">
      <t>シュッカ</t>
    </rPh>
    <rPh sb="12" eb="13">
      <t>トウ</t>
    </rPh>
    <phoneticPr fontId="3"/>
  </si>
  <si>
    <t>市場手数料率</t>
    <rPh sb="0" eb="2">
      <t>イチバ</t>
    </rPh>
    <rPh sb="2" eb="5">
      <t>テスウリョウ</t>
    </rPh>
    <rPh sb="5" eb="6">
      <t>リツ</t>
    </rPh>
    <phoneticPr fontId="3"/>
  </si>
  <si>
    <r>
      <t>税金</t>
    </r>
    <r>
      <rPr>
        <sz val="9"/>
        <rFont val="ＭＳ Ｐゴシック"/>
        <family val="3"/>
        <charset val="128"/>
      </rPr>
      <t>（自動車税、重量税、固定資産税）</t>
    </r>
    <rPh sb="0" eb="2">
      <t>ゼイキン</t>
    </rPh>
    <rPh sb="3" eb="6">
      <t>ジドウシャ</t>
    </rPh>
    <rPh sb="6" eb="7">
      <t>ゼイ</t>
    </rPh>
    <rPh sb="8" eb="11">
      <t>ジュウリョウゼイ</t>
    </rPh>
    <rPh sb="12" eb="14">
      <t>コテイ</t>
    </rPh>
    <rPh sb="14" eb="16">
      <t>シサン</t>
    </rPh>
    <rPh sb="16" eb="17">
      <t>ゼイ</t>
    </rPh>
    <phoneticPr fontId="3"/>
  </si>
  <si>
    <t>沖縄県畜産経営技術指標（H２３年３月）参照</t>
    <phoneticPr fontId="3"/>
  </si>
  <si>
    <t>・・・</t>
    <phoneticPr fontId="3"/>
  </si>
  <si>
    <r>
      <t>種苗費</t>
    </r>
    <r>
      <rPr>
        <sz val="9"/>
        <rFont val="ＭＳ Ｐゴシック"/>
        <family val="3"/>
        <charset val="128"/>
      </rPr>
      <t>（自給飼料資材費に含む）</t>
    </r>
    <rPh sb="0" eb="2">
      <t>シュビョウ</t>
    </rPh>
    <rPh sb="2" eb="3">
      <t>ヒ</t>
    </rPh>
    <rPh sb="4" eb="6">
      <t>ジキュウ</t>
    </rPh>
    <rPh sb="6" eb="8">
      <t>シリョウ</t>
    </rPh>
    <rPh sb="8" eb="10">
      <t>シザイ</t>
    </rPh>
    <rPh sb="10" eb="11">
      <t>ヒ</t>
    </rPh>
    <rPh sb="12" eb="13">
      <t>フク</t>
    </rPh>
    <phoneticPr fontId="3"/>
  </si>
  <si>
    <r>
      <t>素畜費</t>
    </r>
    <r>
      <rPr>
        <sz val="9"/>
        <rFont val="ＭＳ Ｐゴシック"/>
        <family val="3"/>
        <charset val="128"/>
      </rPr>
      <t>（種付け料に含む）</t>
    </r>
    <rPh sb="0" eb="1">
      <t>ソ</t>
    </rPh>
    <rPh sb="1" eb="2">
      <t>チク</t>
    </rPh>
    <rPh sb="2" eb="3">
      <t>ヒ</t>
    </rPh>
    <rPh sb="4" eb="6">
      <t>タネツ</t>
    </rPh>
    <rPh sb="7" eb="8">
      <t>リョウ</t>
    </rPh>
    <rPh sb="9" eb="10">
      <t>フク</t>
    </rPh>
    <phoneticPr fontId="3"/>
  </si>
  <si>
    <r>
      <t>肥料費</t>
    </r>
    <r>
      <rPr>
        <sz val="8"/>
        <rFont val="ＭＳ Ｐゴシック"/>
        <family val="3"/>
        <charset val="128"/>
      </rPr>
      <t>（自給飼料資材費に含む）</t>
    </r>
    <rPh sb="0" eb="2">
      <t>ヒリョウ</t>
    </rPh>
    <rPh sb="2" eb="3">
      <t>ヒ</t>
    </rPh>
    <phoneticPr fontId="3"/>
  </si>
  <si>
    <t>子牛・基本登録料他</t>
    <rPh sb="0" eb="2">
      <t>コウシ</t>
    </rPh>
    <rPh sb="3" eb="5">
      <t>キホン</t>
    </rPh>
    <rPh sb="5" eb="7">
      <t>トウロク</t>
    </rPh>
    <rPh sb="7" eb="8">
      <t>リョウ</t>
    </rPh>
    <rPh sb="8" eb="9">
      <t>ホカ</t>
    </rPh>
    <phoneticPr fontId="3"/>
  </si>
  <si>
    <t>４．所有固定資本償却費・修繕費整理表</t>
    <rPh sb="2" eb="4">
      <t>ショユウ</t>
    </rPh>
    <rPh sb="3" eb="5">
      <t>コテイ</t>
    </rPh>
    <rPh sb="5" eb="7">
      <t>シホン</t>
    </rPh>
    <rPh sb="7" eb="10">
      <t>ショウキャクヒ</t>
    </rPh>
    <rPh sb="11" eb="14">
      <t>シュウゼンヒ</t>
    </rPh>
    <rPh sb="14" eb="16">
      <t>セイリ</t>
    </rPh>
    <rPh sb="16" eb="17">
      <t>ヒョウ</t>
    </rPh>
    <phoneticPr fontId="3"/>
  </si>
  <si>
    <t>（参考）</t>
    <rPh sb="1" eb="3">
      <t>サンコウ</t>
    </rPh>
    <phoneticPr fontId="3"/>
  </si>
  <si>
    <t>（参考）</t>
    <rPh sb="1" eb="3">
      <t>サンコウ</t>
    </rPh>
    <phoneticPr fontId="3"/>
  </si>
  <si>
    <t>１．家畜飼養実績及び計画</t>
    <rPh sb="2" eb="4">
      <t>カチク</t>
    </rPh>
    <rPh sb="6" eb="8">
      <t>ジッセキ</t>
    </rPh>
    <rPh sb="8" eb="9">
      <t>オヨ</t>
    </rPh>
    <phoneticPr fontId="3"/>
  </si>
  <si>
    <t>２.労働時間（現状－目標）</t>
    <rPh sb="2" eb="4">
      <t>ロウドウ</t>
    </rPh>
    <rPh sb="4" eb="6">
      <t>ジカン</t>
    </rPh>
    <rPh sb="7" eb="9">
      <t>ゲンジョウ</t>
    </rPh>
    <rPh sb="10" eb="12">
      <t>モクヒョウ</t>
    </rPh>
    <phoneticPr fontId="3"/>
  </si>
  <si>
    <t>０になるように</t>
    <phoneticPr fontId="3"/>
  </si>
  <si>
    <t>・・・</t>
    <phoneticPr fontId="3"/>
  </si>
  <si>
    <t>経産牛販売単価</t>
    <rPh sb="0" eb="3">
      <t>ケイサンギュウ</t>
    </rPh>
    <rPh sb="3" eb="5">
      <t>ハンバイ</t>
    </rPh>
    <rPh sb="5" eb="7">
      <t>タンカ</t>
    </rPh>
    <phoneticPr fontId="3"/>
  </si>
  <si>
    <t>-</t>
    <phoneticPr fontId="3"/>
  </si>
  <si>
    <t>トラック</t>
    <phoneticPr fontId="3"/>
  </si>
  <si>
    <t>トラクタ</t>
    <phoneticPr fontId="3"/>
  </si>
  <si>
    <t>ホイルローダー</t>
    <phoneticPr fontId="3"/>
  </si>
  <si>
    <t>使用時間</t>
    <rPh sb="0" eb="2">
      <t>シヨウ</t>
    </rPh>
    <rPh sb="2" eb="4">
      <t>ジカン</t>
    </rPh>
    <phoneticPr fontId="3"/>
  </si>
  <si>
    <t>単価(円/L)</t>
    <rPh sb="0" eb="2">
      <t>タンカ</t>
    </rPh>
    <rPh sb="3" eb="4">
      <t>エン</t>
    </rPh>
    <phoneticPr fontId="3"/>
  </si>
  <si>
    <t>沖縄県畜産経営技術指標（H２３年３月）　参照 　「第２章　肉用牛経営（7ページ））</t>
    <rPh sb="0" eb="3">
      <t>オキナワケン</t>
    </rPh>
    <rPh sb="3" eb="5">
      <t>チクサン</t>
    </rPh>
    <rPh sb="5" eb="7">
      <t>ケイエイ</t>
    </rPh>
    <rPh sb="7" eb="9">
      <t>ギジュツ</t>
    </rPh>
    <rPh sb="9" eb="11">
      <t>シヒョウ</t>
    </rPh>
    <rPh sb="15" eb="16">
      <t>ネン</t>
    </rPh>
    <rPh sb="17" eb="18">
      <t>ツキ</t>
    </rPh>
    <rPh sb="20" eb="22">
      <t>サンショウ</t>
    </rPh>
    <phoneticPr fontId="3"/>
  </si>
  <si>
    <t>沖縄県畜産経営技術指標（H２３年３月）　参照</t>
    <rPh sb="0" eb="3">
      <t>オキナワケン</t>
    </rPh>
    <rPh sb="3" eb="5">
      <t>チクサン</t>
    </rPh>
    <rPh sb="5" eb="7">
      <t>ケイエイ</t>
    </rPh>
    <rPh sb="7" eb="9">
      <t>ギジュツ</t>
    </rPh>
    <rPh sb="9" eb="11">
      <t>シヒョウ</t>
    </rPh>
    <rPh sb="15" eb="16">
      <t>ネン</t>
    </rPh>
    <rPh sb="17" eb="18">
      <t>ツキ</t>
    </rPh>
    <rPh sb="20" eb="22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</si>
</sst>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6" formatCode="&quot;¥&quot;#,##0;[Red]&quot;¥&quot;\-#,##0"/>
    <numFmt numFmtId="41" formatCode="_ * #,##0_ ;_ * \-#,##0_ ;_ * &quot;-&quot;_ ;_ @_ "/>
    <numFmt numFmtId="176" formatCode="&quot;平成&quot;0&quot;年度&quot;;[Red]0"/>
    <numFmt numFmtId="177" formatCode="#,##0_);\(#,##0\)"/>
    <numFmt numFmtId="178" formatCode="#,##0;&quot;▲ &quot;#,##0"/>
    <numFmt numFmtId="179" formatCode="0&quot;ヶ月&quot;;[Red]0"/>
    <numFmt numFmtId="180" formatCode="0&quot;日&quot;;[Red]0"/>
    <numFmt numFmtId="181" formatCode="&quot;令和&quot;0&quot;年度&quot;;[Red]0"/>
    <numFmt numFmtId="182" formatCode="#,##0;&quot;△ &quot;#,##0"/>
    <numFmt numFmtId="183" formatCode="#,##0_);[Red]\(#,##0\)"/>
    <numFmt numFmtId="184" formatCode="0_);[Red]\(0\)"/>
    <numFmt numFmtId="185" formatCode="0_ "/>
    <numFmt numFmtId="186" formatCode="0&quot;年目&quot;"/>
    <numFmt numFmtId="187" formatCode="#,##0_ "/>
    <numFmt numFmtId="188" formatCode="[DBNum3]&quot;平成&quot;#&quot;年度&quot;"/>
    <numFmt numFmtId="189" formatCode="[DBNum3]#&quot;年度&quot;"/>
    <numFmt numFmtId="190" formatCode="##&quot;頭&quot;"/>
    <numFmt numFmtId="191" formatCode="0&quot;年&quot;;[Red]0"/>
    <numFmt numFmtId="192" formatCode="[$-411]ggge&quot;年&quot;"/>
    <numFmt numFmtId="193" formatCode="0.0"/>
    <numFmt numFmtId="194" formatCode="\(#,##0&quot;頭規模&quot;\)_ ;[Red]\-#,##0\ "/>
    <numFmt numFmtId="195" formatCode="\(#,##0&quot;頭当たり&quot;\)_ ;[Red]\-#,##0\ "/>
    <numFmt numFmtId="196" formatCode="#,##0.00_ ;[Red]\-#,##0.00\ "/>
    <numFmt numFmtId="197" formatCode="#,##0.0_ ;[Red]\-#,##0.0\ "/>
    <numFmt numFmtId="198" formatCode="#,##0.00;[Red]#,##0.00"/>
    <numFmt numFmtId="199" formatCode="#,##0_ ;[Red]\-#,##0\ "/>
    <numFmt numFmtId="200" formatCode="#,##0;[Red]#,##0"/>
    <numFmt numFmtId="201" formatCode="0&quot;か月&quot;"/>
    <numFmt numFmtId="202" formatCode="#,##0.0;[Red]\-#,##0.0"/>
    <numFmt numFmtId="203" formatCode="#,##0.0_);[Red]\(#,##0.0\)"/>
    <numFmt numFmtId="204" formatCode="\(&quot;成&quot;&quot;雌&quot;&quot;牛&quot;\)\ #,##0&quot;頭&quot;_ ;[Red]\-#,##0\ "/>
    <numFmt numFmtId="205" formatCode="#,##0.0;[Red]#,##0.0"/>
    <numFmt numFmtId="206" formatCode="#,##0.00_ "/>
    <numFmt numFmtId="207" formatCode="0.000"/>
    <numFmt numFmtId="208" formatCode="#,##0&quot;円/時間&quot;"/>
  </numFmts>
  <fonts count="4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8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1"/>
      <name val="ＭＳ 明朝"/>
      <family val="1"/>
      <charset val="128"/>
    </font>
    <font>
      <sz val="11"/>
      <color indexed="81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rgb="FFFFFF0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theme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dotted">
        <color indexed="64"/>
      </top>
      <bottom/>
      <diagonal/>
    </border>
    <border>
      <left style="thin">
        <color indexed="64"/>
      </left>
      <right style="thin">
        <color theme="1"/>
      </right>
      <top style="dotted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dotted">
        <color indexed="64"/>
      </bottom>
      <diagonal/>
    </border>
    <border>
      <left style="thin">
        <color indexed="64"/>
      </left>
      <right style="thin">
        <color theme="1"/>
      </right>
      <top/>
      <bottom style="dotted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theme="1"/>
      </diagonal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 diagonalUp="1"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tted">
        <color theme="1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theme="1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theme="1"/>
      </right>
      <top/>
      <bottom style="dotted">
        <color indexed="64"/>
      </bottom>
      <diagonal style="thin">
        <color indexed="64"/>
      </diagonal>
    </border>
    <border diagonalUp="1">
      <left/>
      <right/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tted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theme="1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 style="thin">
        <color indexed="64"/>
      </diagonal>
    </border>
  </borders>
  <cellStyleXfs count="8">
    <xf numFmtId="0" fontId="0" fillId="0" borderId="0"/>
    <xf numFmtId="0" fontId="6" fillId="0" borderId="0"/>
    <xf numFmtId="0" fontId="6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71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4" fillId="0" borderId="0" xfId="1" applyFont="1" applyAlignment="1" applyProtection="1">
      <alignment horizontal="distributed" vertical="center"/>
      <protection hidden="1"/>
    </xf>
    <xf numFmtId="3" fontId="4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4" fillId="2" borderId="16" xfId="0" applyNumberFormat="1" applyFont="1" applyFill="1" applyBorder="1" applyAlignment="1" applyProtection="1">
      <alignment vertical="center"/>
      <protection locked="0"/>
    </xf>
    <xf numFmtId="178" fontId="7" fillId="0" borderId="22" xfId="0" applyNumberFormat="1" applyFont="1" applyBorder="1" applyAlignment="1" applyProtection="1">
      <alignment vertical="center"/>
      <protection hidden="1"/>
    </xf>
    <xf numFmtId="178" fontId="7" fillId="0" borderId="23" xfId="0" applyNumberFormat="1" applyFont="1" applyBorder="1" applyAlignment="1" applyProtection="1">
      <alignment vertical="center"/>
      <protection hidden="1"/>
    </xf>
    <xf numFmtId="177" fontId="4" fillId="2" borderId="24" xfId="0" applyNumberFormat="1" applyFont="1" applyFill="1" applyBorder="1" applyAlignment="1" applyProtection="1">
      <alignment vertical="center"/>
      <protection locked="0"/>
    </xf>
    <xf numFmtId="177" fontId="4" fillId="2" borderId="28" xfId="0" applyNumberFormat="1" applyFont="1" applyFill="1" applyBorder="1" applyAlignment="1" applyProtection="1">
      <alignment vertical="center"/>
      <protection locked="0"/>
    </xf>
    <xf numFmtId="178" fontId="4" fillId="2" borderId="30" xfId="0" applyNumberFormat="1" applyFont="1" applyFill="1" applyBorder="1" applyAlignment="1" applyProtection="1">
      <alignment vertical="center"/>
      <protection locked="0"/>
    </xf>
    <xf numFmtId="178" fontId="4" fillId="2" borderId="31" xfId="0" applyNumberFormat="1" applyFont="1" applyFill="1" applyBorder="1" applyAlignment="1" applyProtection="1">
      <alignment vertical="center"/>
      <protection locked="0"/>
    </xf>
    <xf numFmtId="177" fontId="4" fillId="0" borderId="24" xfId="0" applyNumberFormat="1" applyFont="1" applyFill="1" applyBorder="1" applyAlignment="1" applyProtection="1">
      <alignment vertical="center"/>
      <protection locked="0"/>
    </xf>
    <xf numFmtId="177" fontId="4" fillId="0" borderId="25" xfId="0" applyNumberFormat="1" applyFont="1" applyFill="1" applyBorder="1" applyAlignment="1" applyProtection="1">
      <alignment vertical="center"/>
      <protection locked="0"/>
    </xf>
    <xf numFmtId="178" fontId="7" fillId="0" borderId="30" xfId="0" applyNumberFormat="1" applyFont="1" applyBorder="1" applyAlignment="1" applyProtection="1">
      <alignment vertical="center"/>
      <protection hidden="1"/>
    </xf>
    <xf numFmtId="178" fontId="7" fillId="0" borderId="31" xfId="0" applyNumberFormat="1" applyFont="1" applyBorder="1" applyAlignment="1" applyProtection="1">
      <alignment vertical="center"/>
      <protection hidden="1"/>
    </xf>
    <xf numFmtId="178" fontId="7" fillId="0" borderId="28" xfId="0" applyNumberFormat="1" applyFont="1" applyBorder="1" applyAlignment="1" applyProtection="1">
      <alignment vertical="center"/>
      <protection hidden="1"/>
    </xf>
    <xf numFmtId="177" fontId="4" fillId="2" borderId="25" xfId="0" applyNumberFormat="1" applyFont="1" applyFill="1" applyBorder="1" applyAlignment="1" applyProtection="1">
      <alignment vertical="center"/>
      <protection locked="0"/>
    </xf>
    <xf numFmtId="178" fontId="7" fillId="0" borderId="26" xfId="0" applyNumberFormat="1" applyFont="1" applyBorder="1" applyAlignment="1" applyProtection="1">
      <alignment vertical="center"/>
      <protection hidden="1"/>
    </xf>
    <xf numFmtId="0" fontId="4" fillId="0" borderId="37" xfId="0" applyNumberFormat="1" applyFont="1" applyBorder="1" applyAlignment="1">
      <alignment horizontal="distributed" vertical="center"/>
    </xf>
    <xf numFmtId="9" fontId="4" fillId="0" borderId="38" xfId="0" applyNumberFormat="1" applyFont="1" applyFill="1" applyBorder="1" applyAlignment="1" applyProtection="1">
      <alignment vertical="center"/>
      <protection locked="0"/>
    </xf>
    <xf numFmtId="9" fontId="4" fillId="0" borderId="32" xfId="0" applyNumberFormat="1" applyFont="1" applyFill="1" applyBorder="1" applyAlignment="1" applyProtection="1">
      <alignment vertical="center"/>
      <protection locked="0"/>
    </xf>
    <xf numFmtId="177" fontId="4" fillId="2" borderId="41" xfId="0" applyNumberFormat="1" applyFont="1" applyFill="1" applyBorder="1" applyAlignment="1" applyProtection="1">
      <alignment vertical="center"/>
      <protection locked="0"/>
    </xf>
    <xf numFmtId="178" fontId="7" fillId="0" borderId="47" xfId="0" applyNumberFormat="1" applyFont="1" applyBorder="1" applyAlignment="1" applyProtection="1">
      <alignment vertical="center"/>
      <protection hidden="1"/>
    </xf>
    <xf numFmtId="178" fontId="7" fillId="0" borderId="48" xfId="0" applyNumberFormat="1" applyFont="1" applyBorder="1" applyAlignment="1" applyProtection="1">
      <alignment vertical="center"/>
      <protection hidden="1"/>
    </xf>
    <xf numFmtId="177" fontId="4" fillId="2" borderId="29" xfId="0" applyNumberFormat="1" applyFont="1" applyFill="1" applyBorder="1" applyAlignment="1" applyProtection="1">
      <alignment vertical="center"/>
      <protection locked="0"/>
    </xf>
    <xf numFmtId="9" fontId="4" fillId="0" borderId="24" xfId="0" applyNumberFormat="1" applyFont="1" applyFill="1" applyBorder="1" applyAlignment="1" applyProtection="1">
      <alignment vertical="center"/>
      <protection locked="0"/>
    </xf>
    <xf numFmtId="9" fontId="4" fillId="0" borderId="25" xfId="0" applyNumberFormat="1" applyFont="1" applyFill="1" applyBorder="1" applyAlignment="1" applyProtection="1">
      <alignment vertical="center"/>
      <protection locked="0"/>
    </xf>
    <xf numFmtId="9" fontId="4" fillId="3" borderId="30" xfId="0" applyNumberFormat="1" applyFont="1" applyFill="1" applyBorder="1" applyAlignment="1" applyProtection="1">
      <alignment vertical="center"/>
      <protection locked="0"/>
    </xf>
    <xf numFmtId="9" fontId="4" fillId="2" borderId="30" xfId="0" applyNumberFormat="1" applyFont="1" applyFill="1" applyBorder="1" applyAlignment="1" applyProtection="1">
      <alignment vertical="center"/>
      <protection locked="0"/>
    </xf>
    <xf numFmtId="9" fontId="4" fillId="2" borderId="31" xfId="0" applyNumberFormat="1" applyFont="1" applyFill="1" applyBorder="1" applyAlignment="1" applyProtection="1">
      <alignment vertical="center"/>
      <protection locked="0"/>
    </xf>
    <xf numFmtId="9" fontId="4" fillId="2" borderId="28" xfId="0" applyNumberFormat="1" applyFont="1" applyFill="1" applyBorder="1" applyAlignment="1" applyProtection="1">
      <alignment vertical="center"/>
      <protection locked="0"/>
    </xf>
    <xf numFmtId="9" fontId="4" fillId="2" borderId="29" xfId="0" applyNumberFormat="1" applyFont="1" applyFill="1" applyBorder="1" applyAlignment="1" applyProtection="1">
      <alignment vertical="center"/>
      <protection locked="0"/>
    </xf>
    <xf numFmtId="178" fontId="7" fillId="0" borderId="30" xfId="0" applyNumberFormat="1" applyFont="1" applyFill="1" applyBorder="1" applyAlignment="1" applyProtection="1">
      <alignment vertical="center"/>
      <protection hidden="1"/>
    </xf>
    <xf numFmtId="178" fontId="7" fillId="0" borderId="35" xfId="0" applyNumberFormat="1" applyFont="1" applyFill="1" applyBorder="1" applyAlignment="1" applyProtection="1">
      <alignment vertical="center"/>
      <protection hidden="1"/>
    </xf>
    <xf numFmtId="178" fontId="7" fillId="0" borderId="28" xfId="0" applyNumberFormat="1" applyFont="1" applyFill="1" applyBorder="1" applyAlignment="1" applyProtection="1">
      <alignment vertical="center"/>
      <protection hidden="1"/>
    </xf>
    <xf numFmtId="178" fontId="7" fillId="0" borderId="26" xfId="0" applyNumberFormat="1" applyFont="1" applyFill="1" applyBorder="1" applyAlignment="1" applyProtection="1">
      <alignment vertical="center"/>
      <protection hidden="1"/>
    </xf>
    <xf numFmtId="177" fontId="4" fillId="2" borderId="32" xfId="0" applyNumberFormat="1" applyFont="1" applyFill="1" applyBorder="1" applyAlignment="1" applyProtection="1">
      <alignment vertical="center"/>
      <protection locked="0"/>
    </xf>
    <xf numFmtId="178" fontId="7" fillId="0" borderId="39" xfId="0" applyNumberFormat="1" applyFont="1" applyBorder="1" applyAlignment="1" applyProtection="1">
      <alignment vertical="center"/>
      <protection hidden="1"/>
    </xf>
    <xf numFmtId="178" fontId="7" fillId="0" borderId="38" xfId="0" applyNumberFormat="1" applyFont="1" applyBorder="1" applyAlignment="1" applyProtection="1">
      <alignment vertical="center"/>
      <protection hidden="1"/>
    </xf>
    <xf numFmtId="178" fontId="7" fillId="0" borderId="50" xfId="0" applyNumberFormat="1" applyFont="1" applyBorder="1" applyAlignment="1" applyProtection="1">
      <alignment vertical="center"/>
      <protection hidden="1"/>
    </xf>
    <xf numFmtId="0" fontId="4" fillId="0" borderId="11" xfId="0" applyNumberFormat="1" applyFont="1" applyBorder="1" applyAlignment="1">
      <alignment horizontal="distributed" vertical="center"/>
    </xf>
    <xf numFmtId="0" fontId="4" fillId="0" borderId="42" xfId="0" applyNumberFormat="1" applyFont="1" applyBorder="1" applyAlignment="1">
      <alignment horizontal="center" vertical="center" shrinkToFit="1"/>
    </xf>
    <xf numFmtId="17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9" fontId="4" fillId="0" borderId="41" xfId="0" applyNumberFormat="1" applyFont="1" applyFill="1" applyBorder="1" applyAlignment="1" applyProtection="1">
      <alignment vertical="center"/>
      <protection locked="0"/>
    </xf>
    <xf numFmtId="9" fontId="4" fillId="0" borderId="42" xfId="0" applyNumberFormat="1" applyFont="1" applyFill="1" applyBorder="1" applyAlignment="1" applyProtection="1">
      <alignment vertical="center"/>
      <protection locked="0"/>
    </xf>
    <xf numFmtId="9" fontId="4" fillId="0" borderId="47" xfId="0" applyNumberFormat="1" applyFont="1" applyFill="1" applyBorder="1" applyAlignment="1" applyProtection="1">
      <alignment vertical="center"/>
      <protection locked="0"/>
    </xf>
    <xf numFmtId="9" fontId="4" fillId="0" borderId="48" xfId="0" applyNumberFormat="1" applyFont="1" applyFill="1" applyBorder="1" applyAlignment="1" applyProtection="1">
      <alignment vertical="center"/>
      <protection locked="0"/>
    </xf>
    <xf numFmtId="177" fontId="4" fillId="2" borderId="52" xfId="0" applyNumberFormat="1" applyFont="1" applyFill="1" applyBorder="1" applyAlignment="1" applyProtection="1">
      <alignment vertical="center"/>
      <protection locked="0"/>
    </xf>
    <xf numFmtId="177" fontId="4" fillId="2" borderId="53" xfId="0" applyNumberFormat="1" applyFont="1" applyFill="1" applyBorder="1" applyAlignment="1" applyProtection="1">
      <alignment vertical="center"/>
      <protection locked="0"/>
    </xf>
    <xf numFmtId="178" fontId="7" fillId="0" borderId="54" xfId="0" applyNumberFormat="1" applyFont="1" applyBorder="1" applyAlignment="1" applyProtection="1">
      <alignment vertical="center"/>
      <protection hidden="1"/>
    </xf>
    <xf numFmtId="178" fontId="7" fillId="0" borderId="55" xfId="0" applyNumberFormat="1" applyFont="1" applyBorder="1" applyAlignment="1" applyProtection="1">
      <alignment vertical="center"/>
      <protection hidden="1"/>
    </xf>
    <xf numFmtId="178" fontId="7" fillId="0" borderId="37" xfId="0" applyNumberFormat="1" applyFont="1" applyBorder="1" applyAlignment="1" applyProtection="1">
      <alignment vertical="center"/>
      <protection hidden="1"/>
    </xf>
    <xf numFmtId="178" fontId="4" fillId="2" borderId="29" xfId="0" applyNumberFormat="1" applyFont="1" applyFill="1" applyBorder="1" applyAlignment="1" applyProtection="1">
      <alignment vertical="center"/>
      <protection locked="0"/>
    </xf>
    <xf numFmtId="178" fontId="4" fillId="2" borderId="28" xfId="0" applyNumberFormat="1" applyFont="1" applyFill="1" applyBorder="1" applyAlignment="1" applyProtection="1">
      <alignment vertical="center"/>
      <protection locked="0"/>
    </xf>
    <xf numFmtId="178" fontId="4" fillId="0" borderId="35" xfId="0" applyNumberFormat="1" applyFont="1" applyFill="1" applyBorder="1" applyAlignment="1" applyProtection="1">
      <alignment vertical="center"/>
      <protection hidden="1"/>
    </xf>
    <xf numFmtId="178" fontId="4" fillId="0" borderId="25" xfId="0" applyNumberFormat="1" applyFont="1" applyFill="1" applyBorder="1" applyAlignment="1" applyProtection="1">
      <alignment vertical="center"/>
      <protection hidden="1"/>
    </xf>
    <xf numFmtId="177" fontId="4" fillId="2" borderId="36" xfId="0" applyNumberFormat="1" applyFont="1" applyFill="1" applyBorder="1" applyAlignment="1" applyProtection="1">
      <alignment vertical="center"/>
      <protection locked="0"/>
    </xf>
    <xf numFmtId="0" fontId="4" fillId="0" borderId="43" xfId="0" applyNumberFormat="1" applyFont="1" applyBorder="1" applyAlignment="1">
      <alignment horizontal="distributed" vertical="center"/>
    </xf>
    <xf numFmtId="179" fontId="4" fillId="2" borderId="5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37" xfId="0" applyNumberFormat="1" applyFont="1" applyFill="1" applyBorder="1" applyAlignment="1" applyProtection="1">
      <alignment vertical="center"/>
      <protection locked="0"/>
    </xf>
    <xf numFmtId="177" fontId="4" fillId="2" borderId="56" xfId="0" applyNumberFormat="1" applyFont="1" applyFill="1" applyBorder="1" applyAlignment="1" applyProtection="1">
      <alignment vertical="center"/>
      <protection locked="0"/>
    </xf>
    <xf numFmtId="178" fontId="4" fillId="2" borderId="25" xfId="0" applyNumberFormat="1" applyFont="1" applyFill="1" applyBorder="1" applyAlignment="1" applyProtection="1">
      <alignment vertical="center"/>
      <protection locked="0"/>
    </xf>
    <xf numFmtId="9" fontId="4" fillId="2" borderId="24" xfId="0" applyNumberFormat="1" applyFont="1" applyFill="1" applyBorder="1" applyAlignment="1" applyProtection="1">
      <alignment vertical="center"/>
      <protection locked="0"/>
    </xf>
    <xf numFmtId="9" fontId="4" fillId="2" borderId="35" xfId="0" applyNumberFormat="1" applyFont="1" applyFill="1" applyBorder="1" applyAlignment="1" applyProtection="1">
      <alignment vertical="center"/>
      <protection locked="0"/>
    </xf>
    <xf numFmtId="177" fontId="4" fillId="2" borderId="50" xfId="0" applyNumberFormat="1" applyFont="1" applyFill="1" applyBorder="1" applyAlignment="1" applyProtection="1">
      <alignment vertical="center"/>
      <protection locked="0"/>
    </xf>
    <xf numFmtId="177" fontId="4" fillId="2" borderId="49" xfId="0" applyNumberFormat="1" applyFont="1" applyFill="1" applyBorder="1" applyAlignment="1" applyProtection="1">
      <alignment vertical="center"/>
      <protection locked="0"/>
    </xf>
    <xf numFmtId="0" fontId="4" fillId="0" borderId="58" xfId="0" applyNumberFormat="1" applyFont="1" applyBorder="1" applyAlignment="1">
      <alignment horizontal="center" vertical="center" shrinkToFit="1"/>
    </xf>
    <xf numFmtId="180" fontId="4" fillId="2" borderId="51" xfId="0" applyNumberFormat="1" applyFont="1" applyFill="1" applyBorder="1" applyAlignment="1" applyProtection="1">
      <alignment horizontal="center" vertical="center" shrinkToFit="1"/>
      <protection locked="0"/>
    </xf>
    <xf numFmtId="9" fontId="4" fillId="2" borderId="41" xfId="0" applyNumberFormat="1" applyFont="1" applyFill="1" applyBorder="1" applyAlignment="1" applyProtection="1">
      <alignment vertical="center"/>
      <protection locked="0"/>
    </xf>
    <xf numFmtId="9" fontId="4" fillId="2" borderId="45" xfId="0" applyNumberFormat="1" applyFont="1" applyFill="1" applyBorder="1" applyAlignment="1" applyProtection="1">
      <alignment vertical="center"/>
      <protection locked="0"/>
    </xf>
    <xf numFmtId="9" fontId="4" fillId="2" borderId="46" xfId="0" applyNumberFormat="1" applyFont="1" applyFill="1" applyBorder="1" applyAlignment="1" applyProtection="1">
      <alignment vertical="center"/>
      <protection locked="0"/>
    </xf>
    <xf numFmtId="9" fontId="4" fillId="2" borderId="47" xfId="0" applyNumberFormat="1" applyFont="1" applyFill="1" applyBorder="1" applyAlignment="1" applyProtection="1">
      <alignment vertical="center"/>
      <protection hidden="1"/>
    </xf>
    <xf numFmtId="9" fontId="4" fillId="2" borderId="57" xfId="0" applyNumberFormat="1" applyFont="1" applyFill="1" applyBorder="1" applyAlignment="1" applyProtection="1">
      <alignment vertical="center"/>
      <protection hidden="1"/>
    </xf>
    <xf numFmtId="9" fontId="4" fillId="2" borderId="45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Alignment="1">
      <alignment horizontal="centerContinuous" vertical="center"/>
    </xf>
    <xf numFmtId="0" fontId="1" fillId="0" borderId="0" xfId="2" applyFont="1"/>
    <xf numFmtId="0" fontId="1" fillId="0" borderId="0" xfId="2" applyFont="1" applyAlignment="1">
      <alignment horizontal="center" vertical="center"/>
    </xf>
    <xf numFmtId="0" fontId="6" fillId="0" borderId="0" xfId="2" applyFont="1"/>
    <xf numFmtId="0" fontId="10" fillId="0" borderId="0" xfId="2" applyFont="1"/>
    <xf numFmtId="0" fontId="6" fillId="0" borderId="0" xfId="2" applyFont="1" applyFill="1" applyAlignment="1">
      <alignment shrinkToFit="1"/>
    </xf>
    <xf numFmtId="0" fontId="11" fillId="0" borderId="0" xfId="2" applyFont="1" applyFill="1" applyAlignment="1">
      <alignment horizontal="center" vertical="center"/>
    </xf>
    <xf numFmtId="0" fontId="1" fillId="0" borderId="69" xfId="2" applyFont="1" applyFill="1" applyBorder="1" applyAlignment="1">
      <alignment horizontal="center" vertical="center"/>
    </xf>
    <xf numFmtId="0" fontId="1" fillId="0" borderId="71" xfId="2" applyFont="1" applyFill="1" applyBorder="1" applyAlignment="1">
      <alignment horizontal="center" vertical="center"/>
    </xf>
    <xf numFmtId="0" fontId="1" fillId="0" borderId="78" xfId="2" applyFont="1" applyFill="1" applyBorder="1" applyAlignment="1">
      <alignment horizontal="center" vertical="center"/>
    </xf>
    <xf numFmtId="183" fontId="1" fillId="0" borderId="77" xfId="2" applyNumberFormat="1" applyFont="1" applyFill="1" applyBorder="1" applyAlignment="1">
      <alignment horizontal="center" vertical="center"/>
    </xf>
    <xf numFmtId="183" fontId="1" fillId="0" borderId="78" xfId="2" applyNumberFormat="1" applyFont="1" applyFill="1" applyBorder="1" applyAlignment="1">
      <alignment horizontal="center" vertical="center"/>
    </xf>
    <xf numFmtId="41" fontId="14" fillId="0" borderId="53" xfId="2" applyNumberFormat="1" applyFont="1" applyFill="1" applyBorder="1" applyAlignment="1">
      <alignment horizontal="center" vertical="center"/>
    </xf>
    <xf numFmtId="183" fontId="1" fillId="0" borderId="53" xfId="2" applyNumberFormat="1" applyFont="1" applyFill="1" applyBorder="1" applyAlignment="1">
      <alignment horizontal="center" vertical="center"/>
    </xf>
    <xf numFmtId="183" fontId="1" fillId="0" borderId="69" xfId="2" applyNumberFormat="1" applyFont="1" applyFill="1" applyBorder="1" applyAlignment="1">
      <alignment horizontal="center" vertical="center"/>
    </xf>
    <xf numFmtId="41" fontId="14" fillId="0" borderId="84" xfId="2" applyNumberFormat="1" applyFont="1" applyFill="1" applyBorder="1" applyAlignment="1">
      <alignment horizontal="center" vertical="center"/>
    </xf>
    <xf numFmtId="0" fontId="1" fillId="0" borderId="85" xfId="2" applyFont="1" applyFill="1" applyBorder="1" applyAlignment="1">
      <alignment horizontal="center" vertical="center"/>
    </xf>
    <xf numFmtId="183" fontId="1" fillId="0" borderId="84" xfId="2" applyNumberFormat="1" applyFont="1" applyFill="1" applyBorder="1" applyAlignment="1">
      <alignment horizontal="center" vertical="center"/>
    </xf>
    <xf numFmtId="183" fontId="1" fillId="0" borderId="85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textRotation="255"/>
    </xf>
    <xf numFmtId="183" fontId="14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183" fontId="1" fillId="0" borderId="31" xfId="2" applyNumberFormat="1" applyFont="1" applyFill="1" applyBorder="1" applyAlignment="1">
      <alignment horizontal="center" vertical="center"/>
    </xf>
    <xf numFmtId="184" fontId="1" fillId="0" borderId="0" xfId="2" applyNumberFormat="1" applyFont="1" applyFill="1" applyBorder="1" applyAlignment="1">
      <alignment horizontal="center" vertical="center"/>
    </xf>
    <xf numFmtId="183" fontId="1" fillId="0" borderId="0" xfId="2" applyNumberFormat="1" applyFont="1" applyFill="1" applyBorder="1" applyAlignment="1">
      <alignment horizontal="center" vertical="center"/>
    </xf>
    <xf numFmtId="41" fontId="14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" fillId="0" borderId="96" xfId="2" applyFont="1" applyFill="1" applyBorder="1" applyAlignment="1">
      <alignment vertical="center"/>
    </xf>
    <xf numFmtId="0" fontId="1" fillId="0" borderId="75" xfId="2" applyFont="1" applyFill="1" applyBorder="1" applyAlignment="1">
      <alignment vertical="center"/>
    </xf>
    <xf numFmtId="0" fontId="1" fillId="0" borderId="76" xfId="2" applyFont="1" applyFill="1" applyBorder="1" applyAlignment="1">
      <alignment vertical="center"/>
    </xf>
    <xf numFmtId="0" fontId="1" fillId="0" borderId="0" xfId="2" applyFont="1" applyFill="1"/>
    <xf numFmtId="0" fontId="6" fillId="0" borderId="0" xfId="2" applyFont="1" applyFill="1"/>
    <xf numFmtId="0" fontId="12" fillId="0" borderId="0" xfId="2" applyFont="1" applyFill="1" applyBorder="1" applyAlignment="1">
      <alignment vertical="center" textRotation="255"/>
    </xf>
    <xf numFmtId="0" fontId="1" fillId="0" borderId="0" xfId="2" applyFont="1" applyFill="1" applyBorder="1" applyAlignment="1">
      <alignment vertical="center"/>
    </xf>
    <xf numFmtId="0" fontId="6" fillId="0" borderId="0" xfId="2" applyFill="1" applyAlignment="1"/>
    <xf numFmtId="0" fontId="6" fillId="0" borderId="0" xfId="2" applyFont="1" applyFill="1" applyAlignment="1"/>
    <xf numFmtId="0" fontId="1" fillId="0" borderId="0" xfId="2" applyFont="1" applyFill="1" applyAlignment="1">
      <alignment vertical="center"/>
    </xf>
    <xf numFmtId="38" fontId="1" fillId="0" borderId="0" xfId="3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0" fontId="6" fillId="0" borderId="0" xfId="2" applyFill="1" applyAlignment="1">
      <alignment vertical="center" wrapText="1"/>
    </xf>
    <xf numFmtId="0" fontId="1" fillId="0" borderId="0" xfId="2" applyFont="1" applyFill="1" applyAlignment="1">
      <alignment horizontal="left" vertical="center"/>
    </xf>
    <xf numFmtId="0" fontId="10" fillId="0" borderId="106" xfId="2" applyFont="1" applyFill="1" applyBorder="1" applyAlignment="1">
      <alignment vertical="center" wrapText="1"/>
    </xf>
    <xf numFmtId="0" fontId="1" fillId="0" borderId="0" xfId="2" applyFont="1" applyAlignment="1">
      <alignment vertical="center"/>
    </xf>
    <xf numFmtId="0" fontId="15" fillId="0" borderId="0" xfId="2" applyFont="1" applyFill="1" applyAlignment="1">
      <alignment vertical="center" wrapText="1"/>
    </xf>
    <xf numFmtId="38" fontId="1" fillId="0" borderId="0" xfId="3" applyFont="1" applyFill="1" applyAlignment="1">
      <alignment vertical="center"/>
    </xf>
    <xf numFmtId="0" fontId="6" fillId="0" borderId="0" xfId="2" applyFont="1" applyAlignment="1">
      <alignment vertical="center"/>
    </xf>
    <xf numFmtId="0" fontId="10" fillId="0" borderId="12" xfId="2" applyFont="1" applyFill="1" applyBorder="1" applyAlignment="1">
      <alignment horizontal="center"/>
    </xf>
    <xf numFmtId="0" fontId="6" fillId="0" borderId="0" xfId="2" applyFill="1"/>
    <xf numFmtId="38" fontId="6" fillId="0" borderId="0" xfId="3" applyFont="1" applyFill="1" applyAlignment="1">
      <alignment vertical="center"/>
    </xf>
    <xf numFmtId="38" fontId="6" fillId="0" borderId="0" xfId="3" applyFont="1" applyFill="1" applyAlignment="1"/>
    <xf numFmtId="182" fontId="6" fillId="0" borderId="0" xfId="2" applyNumberFormat="1" applyFont="1" applyFill="1" applyAlignment="1">
      <alignment shrinkToFit="1"/>
    </xf>
    <xf numFmtId="182" fontId="6" fillId="0" borderId="0" xfId="2" applyNumberFormat="1" applyFont="1"/>
    <xf numFmtId="0" fontId="6" fillId="0" borderId="0" xfId="2"/>
    <xf numFmtId="0" fontId="9" fillId="0" borderId="0" xfId="2" applyFont="1" applyAlignment="1">
      <alignment horizontal="center"/>
    </xf>
    <xf numFmtId="181" fontId="6" fillId="0" borderId="0" xfId="2" applyNumberFormat="1" applyFont="1"/>
    <xf numFmtId="0" fontId="6" fillId="0" borderId="28" xfId="2" applyFont="1" applyFill="1" applyBorder="1" applyAlignment="1"/>
    <xf numFmtId="0" fontId="6" fillId="0" borderId="20" xfId="2" applyFont="1" applyFill="1" applyBorder="1" applyAlignment="1"/>
    <xf numFmtId="0" fontId="1" fillId="0" borderId="73" xfId="2" applyFont="1" applyFill="1" applyBorder="1" applyAlignment="1"/>
    <xf numFmtId="0" fontId="6" fillId="0" borderId="45" xfId="2" applyFont="1" applyBorder="1"/>
    <xf numFmtId="181" fontId="6" fillId="0" borderId="0" xfId="2" applyNumberFormat="1" applyFont="1" applyFill="1" applyBorder="1" applyAlignment="1">
      <alignment shrinkToFit="1"/>
    </xf>
    <xf numFmtId="58" fontId="7" fillId="0" borderId="0" xfId="1" applyNumberFormat="1" applyFont="1" applyAlignment="1" applyProtection="1">
      <alignment horizontal="right" vertical="center"/>
      <protection hidden="1"/>
    </xf>
    <xf numFmtId="183" fontId="6" fillId="0" borderId="90" xfId="2" applyNumberFormat="1" applyFont="1" applyFill="1" applyBorder="1"/>
    <xf numFmtId="183" fontId="6" fillId="0" borderId="92" xfId="2" applyNumberFormat="1" applyFont="1" applyFill="1" applyBorder="1"/>
    <xf numFmtId="183" fontId="6" fillId="0" borderId="93" xfId="2" applyNumberFormat="1" applyFont="1" applyFill="1" applyBorder="1"/>
    <xf numFmtId="183" fontId="6" fillId="0" borderId="37" xfId="2" applyNumberFormat="1" applyFont="1" applyFill="1" applyBorder="1"/>
    <xf numFmtId="183" fontId="6" fillId="0" borderId="73" xfId="2" applyNumberFormat="1" applyFont="1" applyFill="1" applyBorder="1"/>
    <xf numFmtId="183" fontId="6" fillId="0" borderId="112" xfId="2" applyNumberFormat="1" applyFont="1" applyFill="1" applyBorder="1"/>
    <xf numFmtId="183" fontId="1" fillId="0" borderId="0" xfId="2" applyNumberFormat="1" applyFont="1" applyAlignment="1">
      <alignment horizontal="center" vertical="center"/>
    </xf>
    <xf numFmtId="0" fontId="22" fillId="0" borderId="0" xfId="1" applyFont="1" applyAlignment="1">
      <alignment horizontal="distributed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9" xfId="1" applyFont="1" applyBorder="1" applyAlignment="1">
      <alignment vertical="center" shrinkToFit="1"/>
    </xf>
    <xf numFmtId="0" fontId="4" fillId="0" borderId="9" xfId="1" applyFont="1" applyBorder="1" applyAlignment="1">
      <alignment horizontal="right" vertical="center" shrinkToFit="1"/>
    </xf>
    <xf numFmtId="0" fontId="4" fillId="0" borderId="0" xfId="1" applyFont="1" applyAlignment="1">
      <alignment horizontal="right" vertical="center"/>
    </xf>
    <xf numFmtId="0" fontId="4" fillId="0" borderId="6" xfId="1" applyFont="1" applyBorder="1" applyAlignment="1">
      <alignment horizontal="distributed" vertical="center"/>
    </xf>
    <xf numFmtId="0" fontId="4" fillId="0" borderId="4" xfId="1" applyFont="1" applyBorder="1" applyAlignment="1">
      <alignment vertical="center" shrinkToFit="1"/>
    </xf>
    <xf numFmtId="0" fontId="4" fillId="0" borderId="4" xfId="1" applyFont="1" applyBorder="1" applyAlignment="1">
      <alignment horizontal="distributed" vertical="center"/>
    </xf>
    <xf numFmtId="188" fontId="7" fillId="0" borderId="120" xfId="1" applyNumberFormat="1" applyFont="1" applyBorder="1" applyAlignment="1" applyProtection="1">
      <alignment horizontal="center" vertical="center" shrinkToFit="1"/>
      <protection hidden="1"/>
    </xf>
    <xf numFmtId="0" fontId="4" fillId="0" borderId="13" xfId="1" applyFont="1" applyBorder="1" applyAlignment="1">
      <alignment horizontal="center" vertical="center" shrinkToFit="1"/>
    </xf>
    <xf numFmtId="0" fontId="4" fillId="0" borderId="11" xfId="1" applyFont="1" applyBorder="1" applyAlignment="1">
      <alignment vertical="center" shrinkToFit="1"/>
    </xf>
    <xf numFmtId="189" fontId="7" fillId="5" borderId="41" xfId="1" applyNumberFormat="1" applyFont="1" applyFill="1" applyBorder="1" applyAlignment="1" applyProtection="1">
      <alignment horizontal="center" vertical="center" shrinkToFit="1"/>
      <protection hidden="1"/>
    </xf>
    <xf numFmtId="189" fontId="7" fillId="4" borderId="45" xfId="1" applyNumberFormat="1" applyFont="1" applyFill="1" applyBorder="1" applyAlignment="1" applyProtection="1">
      <alignment vertical="center" shrinkToFit="1"/>
      <protection hidden="1"/>
    </xf>
    <xf numFmtId="0" fontId="4" fillId="0" borderId="0" xfId="1" applyFont="1" applyBorder="1" applyAlignment="1">
      <alignment vertical="center"/>
    </xf>
    <xf numFmtId="0" fontId="4" fillId="2" borderId="37" xfId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horizontal="center" vertical="center" shrinkToFit="1"/>
      <protection locked="0"/>
    </xf>
    <xf numFmtId="187" fontId="23" fillId="2" borderId="55" xfId="1" applyNumberFormat="1" applyFont="1" applyFill="1" applyBorder="1" applyAlignment="1" applyProtection="1">
      <alignment vertical="center" shrinkToFit="1"/>
      <protection locked="0"/>
    </xf>
    <xf numFmtId="184" fontId="23" fillId="2" borderId="37" xfId="4" applyNumberFormat="1" applyFont="1" applyFill="1" applyBorder="1" applyAlignment="1" applyProtection="1">
      <alignment horizontal="center" vertical="center" shrinkToFit="1"/>
      <protection locked="0"/>
    </xf>
    <xf numFmtId="187" fontId="23" fillId="2" borderId="37" xfId="1" applyNumberFormat="1" applyFont="1" applyFill="1" applyBorder="1" applyAlignment="1" applyProtection="1">
      <alignment horizontal="center" vertical="center" shrinkToFit="1"/>
      <protection locked="0"/>
    </xf>
    <xf numFmtId="187" fontId="7" fillId="0" borderId="37" xfId="1" applyNumberFormat="1" applyFont="1" applyBorder="1" applyAlignment="1" applyProtection="1">
      <alignment vertical="center" shrinkToFit="1"/>
      <protection hidden="1"/>
    </xf>
    <xf numFmtId="187" fontId="4" fillId="2" borderId="37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37" xfId="1" applyFont="1" applyFill="1" applyBorder="1" applyAlignment="1" applyProtection="1">
      <alignment vertical="center" shrinkToFit="1"/>
      <protection locked="0"/>
    </xf>
    <xf numFmtId="0" fontId="4" fillId="2" borderId="56" xfId="1" applyFont="1" applyFill="1" applyBorder="1" applyAlignment="1" applyProtection="1">
      <alignment vertical="center" shrinkToFit="1"/>
      <protection locked="0"/>
    </xf>
    <xf numFmtId="38" fontId="7" fillId="0" borderId="55" xfId="4" applyFont="1" applyBorder="1" applyAlignment="1" applyProtection="1">
      <alignment horizontal="center" vertical="center" shrinkToFit="1"/>
      <protection hidden="1"/>
    </xf>
    <xf numFmtId="0" fontId="4" fillId="2" borderId="54" xfId="1" applyFont="1" applyFill="1" applyBorder="1" applyAlignment="1" applyProtection="1">
      <alignment vertical="center" shrinkToFit="1"/>
      <protection locked="0"/>
    </xf>
    <xf numFmtId="0" fontId="4" fillId="2" borderId="28" xfId="1" applyFont="1" applyFill="1" applyBorder="1" applyAlignment="1" applyProtection="1">
      <alignment horizontal="center" vertical="center" shrinkToFit="1"/>
      <protection locked="0"/>
    </xf>
    <xf numFmtId="187" fontId="4" fillId="2" borderId="31" xfId="1" applyNumberFormat="1" applyFont="1" applyFill="1" applyBorder="1" applyAlignment="1" applyProtection="1">
      <alignment vertical="center" shrinkToFit="1"/>
      <protection locked="0"/>
    </xf>
    <xf numFmtId="184" fontId="4" fillId="2" borderId="28" xfId="1" applyNumberFormat="1" applyFont="1" applyFill="1" applyBorder="1" applyAlignment="1" applyProtection="1">
      <alignment horizontal="center" vertical="center" shrinkToFit="1"/>
      <protection locked="0"/>
    </xf>
    <xf numFmtId="187" fontId="4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8" xfId="1" applyFont="1" applyFill="1" applyBorder="1" applyAlignment="1" applyProtection="1">
      <alignment vertical="center" shrinkToFit="1"/>
      <protection locked="0"/>
    </xf>
    <xf numFmtId="0" fontId="4" fillId="2" borderId="29" xfId="1" applyFont="1" applyFill="1" applyBorder="1" applyAlignment="1" applyProtection="1">
      <alignment vertical="center" shrinkToFit="1"/>
      <protection locked="0"/>
    </xf>
    <xf numFmtId="0" fontId="7" fillId="0" borderId="27" xfId="1" applyFont="1" applyBorder="1" applyAlignment="1" applyProtection="1">
      <alignment horizontal="center" vertical="center" shrinkToFit="1"/>
      <protection hidden="1"/>
    </xf>
    <xf numFmtId="0" fontId="4" fillId="2" borderId="30" xfId="1" applyFont="1" applyFill="1" applyBorder="1" applyAlignment="1" applyProtection="1">
      <alignment vertical="center" shrinkToFit="1"/>
      <protection locked="0"/>
    </xf>
    <xf numFmtId="38" fontId="7" fillId="0" borderId="36" xfId="4" applyFont="1" applyBorder="1" applyAlignment="1" applyProtection="1">
      <alignment horizontal="center" vertical="center" shrinkToFit="1"/>
      <protection hidden="1"/>
    </xf>
    <xf numFmtId="38" fontId="7" fillId="0" borderId="38" xfId="4" applyFont="1" applyBorder="1" applyAlignment="1" applyProtection="1">
      <alignment horizontal="center" vertical="center" shrinkToFit="1"/>
      <protection hidden="1"/>
    </xf>
    <xf numFmtId="38" fontId="7" fillId="0" borderId="34" xfId="4" applyFont="1" applyBorder="1" applyAlignment="1" applyProtection="1">
      <alignment horizontal="center" vertical="center" shrinkToFit="1"/>
      <protection hidden="1"/>
    </xf>
    <xf numFmtId="0" fontId="4" fillId="2" borderId="39" xfId="1" applyFont="1" applyFill="1" applyBorder="1" applyAlignment="1" applyProtection="1">
      <alignment vertical="center" shrinkToFit="1"/>
      <protection locked="0"/>
    </xf>
    <xf numFmtId="0" fontId="7" fillId="0" borderId="30" xfId="1" applyFont="1" applyBorder="1" applyAlignment="1" applyProtection="1">
      <alignment horizontal="center" vertical="center" shrinkToFit="1"/>
      <protection hidden="1"/>
    </xf>
    <xf numFmtId="0" fontId="4" fillId="0" borderId="102" xfId="1" applyFont="1" applyBorder="1" applyAlignment="1">
      <alignment horizontal="center" vertical="center"/>
    </xf>
    <xf numFmtId="187" fontId="4" fillId="0" borderId="101" xfId="1" applyNumberFormat="1" applyFont="1" applyBorder="1" applyAlignment="1">
      <alignment vertical="center" shrinkToFit="1"/>
    </xf>
    <xf numFmtId="184" fontId="4" fillId="0" borderId="102" xfId="1" applyNumberFormat="1" applyFont="1" applyBorder="1" applyAlignment="1">
      <alignment horizontal="center" vertical="center" shrinkToFit="1"/>
    </xf>
    <xf numFmtId="187" fontId="4" fillId="0" borderId="102" xfId="1" applyNumberFormat="1" applyFont="1" applyBorder="1" applyAlignment="1">
      <alignment horizontal="center" vertical="center" shrinkToFit="1"/>
    </xf>
    <xf numFmtId="187" fontId="7" fillId="0" borderId="102" xfId="1" applyNumberFormat="1" applyFont="1" applyBorder="1" applyAlignment="1" applyProtection="1">
      <alignment horizontal="center" vertical="center" shrinkToFit="1"/>
      <protection hidden="1"/>
    </xf>
    <xf numFmtId="187" fontId="7" fillId="0" borderId="102" xfId="1" applyNumberFormat="1" applyFont="1" applyBorder="1" applyAlignment="1" applyProtection="1">
      <alignment vertical="center" shrinkToFit="1"/>
      <protection hidden="1"/>
    </xf>
    <xf numFmtId="0" fontId="4" fillId="0" borderId="102" xfId="1" applyFont="1" applyBorder="1" applyAlignment="1">
      <alignment vertical="center" shrinkToFit="1"/>
    </xf>
    <xf numFmtId="0" fontId="4" fillId="0" borderId="88" xfId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38" fontId="7" fillId="0" borderId="13" xfId="4" applyFont="1" applyBorder="1" applyAlignment="1" applyProtection="1">
      <alignment horizontal="right" vertical="center" shrinkToFit="1"/>
      <protection hidden="1"/>
    </xf>
    <xf numFmtId="0" fontId="4" fillId="2" borderId="12" xfId="1" applyFont="1" applyFill="1" applyBorder="1" applyAlignment="1" applyProtection="1">
      <alignment vertical="center" shrinkToFit="1"/>
      <protection locked="0"/>
    </xf>
    <xf numFmtId="187" fontId="4" fillId="2" borderId="55" xfId="1" applyNumberFormat="1" applyFont="1" applyFill="1" applyBorder="1" applyAlignment="1" applyProtection="1">
      <alignment vertical="center" shrinkToFit="1"/>
      <protection locked="0"/>
    </xf>
    <xf numFmtId="184" fontId="4" fillId="2" borderId="37" xfId="1" applyNumberFormat="1" applyFont="1" applyFill="1" applyBorder="1" applyAlignment="1" applyProtection="1">
      <alignment horizontal="center" vertical="center" shrinkToFit="1"/>
      <protection locked="0"/>
    </xf>
    <xf numFmtId="187" fontId="7" fillId="0" borderId="37" xfId="1" applyNumberFormat="1" applyFont="1" applyBorder="1" applyAlignment="1" applyProtection="1">
      <alignment horizontal="center" vertical="center" shrinkToFit="1"/>
      <protection hidden="1"/>
    </xf>
    <xf numFmtId="0" fontId="7" fillId="0" borderId="128" xfId="1" applyFont="1" applyBorder="1" applyAlignment="1" applyProtection="1">
      <alignment horizontal="center" vertical="center" shrinkToFit="1"/>
      <protection hidden="1"/>
    </xf>
    <xf numFmtId="38" fontId="7" fillId="0" borderId="83" xfId="4" applyFont="1" applyBorder="1" applyAlignment="1" applyProtection="1">
      <alignment horizontal="center" vertical="center" shrinkToFit="1"/>
      <protection hidden="1"/>
    </xf>
    <xf numFmtId="0" fontId="4" fillId="2" borderId="128" xfId="1" applyFont="1" applyFill="1" applyBorder="1" applyAlignment="1" applyProtection="1">
      <alignment vertical="center" shrinkToFit="1"/>
      <protection locked="0"/>
    </xf>
    <xf numFmtId="0" fontId="4" fillId="0" borderId="114" xfId="1" applyFont="1" applyBorder="1" applyAlignment="1">
      <alignment horizontal="center" vertical="center"/>
    </xf>
    <xf numFmtId="38" fontId="7" fillId="0" borderId="118" xfId="4" applyFont="1" applyBorder="1" applyAlignment="1" applyProtection="1">
      <alignment vertical="center" shrinkToFit="1"/>
      <protection hidden="1"/>
    </xf>
    <xf numFmtId="38" fontId="7" fillId="0" borderId="0" xfId="4" applyFont="1" applyBorder="1" applyAlignment="1" applyProtection="1">
      <alignment vertical="center" shrinkToFit="1"/>
      <protection hidden="1"/>
    </xf>
    <xf numFmtId="0" fontId="4" fillId="2" borderId="106" xfId="1" applyFont="1" applyFill="1" applyBorder="1" applyAlignment="1" applyProtection="1">
      <alignment vertical="center" shrinkToFit="1"/>
      <protection locked="0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187" fontId="4" fillId="0" borderId="0" xfId="1" applyNumberFormat="1" applyFont="1" applyBorder="1" applyAlignment="1">
      <alignment vertical="center" shrinkToFit="1"/>
    </xf>
    <xf numFmtId="184" fontId="4" fillId="0" borderId="0" xfId="1" applyNumberFormat="1" applyFont="1" applyBorder="1" applyAlignment="1">
      <alignment horizontal="center" vertical="center" shrinkToFit="1"/>
    </xf>
    <xf numFmtId="187" fontId="4" fillId="0" borderId="0" xfId="1" applyNumberFormat="1" applyFont="1" applyBorder="1" applyAlignment="1">
      <alignment horizontal="center" vertical="center" shrinkToFit="1"/>
    </xf>
    <xf numFmtId="187" fontId="7" fillId="0" borderId="0" xfId="1" applyNumberFormat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38" fontId="7" fillId="0" borderId="87" xfId="4" applyFont="1" applyBorder="1" applyAlignment="1" applyProtection="1">
      <alignment vertical="center" shrinkToFit="1"/>
      <protection hidden="1"/>
    </xf>
    <xf numFmtId="38" fontId="7" fillId="0" borderId="101" xfId="4" applyFont="1" applyBorder="1" applyAlignment="1" applyProtection="1">
      <alignment vertical="center" shrinkToFit="1"/>
      <protection hidden="1"/>
    </xf>
    <xf numFmtId="38" fontId="7" fillId="0" borderId="115" xfId="4" applyFont="1" applyBorder="1" applyAlignment="1" applyProtection="1">
      <alignment vertical="center" shrinkToFit="1"/>
      <protection hidden="1"/>
    </xf>
    <xf numFmtId="0" fontId="4" fillId="2" borderId="129" xfId="1" applyFont="1" applyFill="1" applyBorder="1" applyAlignment="1" applyProtection="1">
      <alignment vertical="center" shrinkToFit="1"/>
      <protection locked="0"/>
    </xf>
    <xf numFmtId="0" fontId="4" fillId="3" borderId="37" xfId="1" applyFont="1" applyFill="1" applyBorder="1" applyAlignment="1" applyProtection="1">
      <alignment horizontal="center" vertical="center" shrinkToFit="1"/>
      <protection locked="0"/>
    </xf>
    <xf numFmtId="190" fontId="4" fillId="3" borderId="37" xfId="1" applyNumberFormat="1" applyFont="1" applyFill="1" applyBorder="1" applyAlignment="1" applyProtection="1">
      <alignment horizontal="center" vertical="center" shrinkToFit="1"/>
      <protection locked="0"/>
    </xf>
    <xf numFmtId="38" fontId="4" fillId="3" borderId="20" xfId="4" applyFont="1" applyFill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38" fontId="4" fillId="3" borderId="37" xfId="4" applyFont="1" applyFill="1" applyBorder="1" applyAlignment="1" applyProtection="1">
      <alignment horizontal="center" vertical="center" shrinkToFit="1"/>
      <protection locked="0"/>
    </xf>
    <xf numFmtId="187" fontId="4" fillId="2" borderId="38" xfId="1" applyNumberFormat="1" applyFont="1" applyFill="1" applyBorder="1" applyAlignment="1" applyProtection="1">
      <alignment vertical="center" shrinkToFit="1"/>
      <protection locked="0"/>
    </xf>
    <xf numFmtId="184" fontId="4" fillId="2" borderId="50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50" xfId="1" applyFont="1" applyFill="1" applyBorder="1" applyAlignment="1" applyProtection="1">
      <alignment vertical="center" shrinkToFit="1"/>
      <protection locked="0"/>
    </xf>
    <xf numFmtId="0" fontId="4" fillId="2" borderId="49" xfId="1" applyFont="1" applyFill="1" applyBorder="1" applyAlignment="1" applyProtection="1">
      <alignment vertical="center" shrinkToFit="1"/>
      <protection locked="0"/>
    </xf>
    <xf numFmtId="0" fontId="7" fillId="0" borderId="39" xfId="1" applyFont="1" applyBorder="1" applyAlignment="1" applyProtection="1">
      <alignment horizontal="center" vertical="center" shrinkToFit="1"/>
      <protection hidden="1"/>
    </xf>
    <xf numFmtId="38" fontId="7" fillId="0" borderId="118" xfId="4" applyFont="1" applyBorder="1" applyAlignment="1" applyProtection="1">
      <alignment horizontal="center" vertical="center" shrinkToFit="1"/>
      <protection hidden="1"/>
    </xf>
    <xf numFmtId="38" fontId="7" fillId="0" borderId="0" xfId="4" applyFont="1" applyBorder="1" applyAlignment="1" applyProtection="1">
      <alignment horizontal="center" vertical="center" shrinkToFit="1"/>
      <protection hidden="1"/>
    </xf>
    <xf numFmtId="0" fontId="4" fillId="3" borderId="28" xfId="1" applyFont="1" applyFill="1" applyBorder="1" applyAlignment="1" applyProtection="1">
      <alignment horizontal="center" vertical="center" shrinkToFit="1"/>
      <protection locked="0"/>
    </xf>
    <xf numFmtId="38" fontId="4" fillId="3" borderId="50" xfId="4" applyFont="1" applyFill="1" applyBorder="1" applyAlignment="1" applyProtection="1">
      <alignment horizontal="center" vertical="center" shrinkToFit="1"/>
      <protection locked="0"/>
    </xf>
    <xf numFmtId="38" fontId="7" fillId="0" borderId="130" xfId="4" applyFont="1" applyBorder="1" applyAlignment="1" applyProtection="1">
      <alignment horizontal="center" vertical="center" shrinkToFit="1"/>
      <protection hidden="1"/>
    </xf>
    <xf numFmtId="38" fontId="7" fillId="0" borderId="131" xfId="4" applyFont="1" applyBorder="1" applyAlignment="1" applyProtection="1">
      <alignment horizontal="center" vertical="center" shrinkToFit="1"/>
      <protection hidden="1"/>
    </xf>
    <xf numFmtId="188" fontId="4" fillId="2" borderId="28" xfId="1" applyNumberFormat="1" applyFont="1" applyFill="1" applyBorder="1" applyAlignment="1" applyProtection="1">
      <alignment horizontal="center" vertical="center" shrinkToFit="1"/>
      <protection locked="0"/>
    </xf>
    <xf numFmtId="190" fontId="4" fillId="2" borderId="37" xfId="1" applyNumberFormat="1" applyFont="1" applyFill="1" applyBorder="1" applyAlignment="1" applyProtection="1">
      <alignment horizontal="center" vertical="center" shrinkToFit="1"/>
      <protection locked="0"/>
    </xf>
    <xf numFmtId="38" fontId="4" fillId="2" borderId="37" xfId="4" applyFont="1" applyFill="1" applyBorder="1" applyAlignment="1" applyProtection="1">
      <alignment horizontal="center" vertical="center" shrinkToFit="1"/>
      <protection locked="0"/>
    </xf>
    <xf numFmtId="187" fontId="7" fillId="0" borderId="0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textRotation="255"/>
    </xf>
    <xf numFmtId="0" fontId="4" fillId="0" borderId="0" xfId="1" applyFont="1" applyFill="1" applyBorder="1" applyAlignment="1" applyProtection="1">
      <alignment vertical="center" shrinkToFit="1"/>
      <protection locked="0"/>
    </xf>
    <xf numFmtId="0" fontId="22" fillId="0" borderId="0" xfId="1" quotePrefix="1" applyFont="1" applyAlignment="1">
      <alignment horizontal="left" vertical="center"/>
    </xf>
    <xf numFmtId="38" fontId="7" fillId="0" borderId="9" xfId="4" applyFont="1" applyBorder="1" applyAlignment="1" applyProtection="1">
      <alignment vertical="center" shrinkToFit="1"/>
      <protection hidden="1"/>
    </xf>
    <xf numFmtId="0" fontId="4" fillId="0" borderId="9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187" fontId="4" fillId="2" borderId="23" xfId="1" applyNumberFormat="1" applyFont="1" applyFill="1" applyBorder="1" applyAlignment="1" applyProtection="1">
      <alignment vertical="center" shrinkToFit="1"/>
      <protection locked="0"/>
    </xf>
    <xf numFmtId="184" fontId="4" fillId="2" borderId="20" xfId="1" applyNumberFormat="1" applyFont="1" applyFill="1" applyBorder="1" applyAlignment="1" applyProtection="1">
      <alignment horizontal="center" vertical="center" shrinkToFit="1"/>
      <protection locked="0"/>
    </xf>
    <xf numFmtId="187" fontId="4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7" fillId="0" borderId="22" xfId="1" applyFont="1" applyBorder="1" applyAlignment="1" applyProtection="1">
      <alignment horizontal="center" vertical="center" shrinkToFit="1"/>
      <protection hidden="1"/>
    </xf>
    <xf numFmtId="38" fontId="7" fillId="0" borderId="68" xfId="4" applyFont="1" applyBorder="1" applyAlignment="1" applyProtection="1">
      <alignment horizontal="center" vertical="center" shrinkToFit="1"/>
      <protection hidden="1"/>
    </xf>
    <xf numFmtId="0" fontId="4" fillId="2" borderId="22" xfId="1" applyFont="1" applyFill="1" applyBorder="1" applyAlignment="1" applyProtection="1">
      <alignment vertical="center" shrinkToFit="1"/>
      <protection locked="0"/>
    </xf>
    <xf numFmtId="0" fontId="4" fillId="2" borderId="29" xfId="1" applyFont="1" applyFill="1" applyBorder="1" applyAlignment="1" applyProtection="1">
      <alignment horizontal="center" vertical="center" shrinkToFit="1"/>
      <protection locked="0"/>
    </xf>
    <xf numFmtId="0" fontId="4" fillId="2" borderId="50" xfId="1" applyFont="1" applyFill="1" applyBorder="1" applyAlignment="1" applyProtection="1">
      <alignment horizontal="center" vertical="center" shrinkToFit="1"/>
      <protection locked="0"/>
    </xf>
    <xf numFmtId="0" fontId="4" fillId="2" borderId="49" xfId="1" applyFont="1" applyFill="1" applyBorder="1" applyAlignment="1" applyProtection="1">
      <alignment horizontal="center" vertical="center" shrinkToFit="1"/>
      <protection locked="0"/>
    </xf>
    <xf numFmtId="187" fontId="4" fillId="2" borderId="112" xfId="1" applyNumberFormat="1" applyFont="1" applyFill="1" applyBorder="1" applyAlignment="1" applyProtection="1">
      <alignment horizontal="center" vertical="center" shrinkToFit="1"/>
      <protection locked="0"/>
    </xf>
    <xf numFmtId="38" fontId="7" fillId="0" borderId="86" xfId="4" applyFont="1" applyBorder="1" applyAlignment="1" applyProtection="1">
      <alignment horizontal="center" vertical="center" shrinkToFit="1"/>
      <protection hidden="1"/>
    </xf>
    <xf numFmtId="38" fontId="7" fillId="0" borderId="84" xfId="4" applyFont="1" applyBorder="1" applyAlignment="1" applyProtection="1">
      <alignment horizontal="center" vertical="center" shrinkToFit="1"/>
      <protection hidden="1"/>
    </xf>
    <xf numFmtId="0" fontId="4" fillId="0" borderId="8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38" fontId="7" fillId="0" borderId="13" xfId="4" applyFont="1" applyBorder="1" applyAlignment="1" applyProtection="1">
      <alignment vertical="center" shrinkToFit="1"/>
      <protection hidden="1"/>
    </xf>
    <xf numFmtId="0" fontId="4" fillId="2" borderId="56" xfId="1" applyFont="1" applyFill="1" applyBorder="1" applyAlignment="1" applyProtection="1">
      <alignment horizontal="center" vertical="center" shrinkToFit="1"/>
      <protection locked="0"/>
    </xf>
    <xf numFmtId="0" fontId="7" fillId="0" borderId="132" xfId="1" applyFont="1" applyBorder="1" applyAlignment="1" applyProtection="1">
      <alignment horizontal="center" vertical="center" shrinkToFit="1"/>
      <protection hidden="1"/>
    </xf>
    <xf numFmtId="184" fontId="4" fillId="0" borderId="102" xfId="1" applyNumberFormat="1" applyFont="1" applyBorder="1" applyAlignment="1">
      <alignment vertical="center" shrinkToFit="1"/>
    </xf>
    <xf numFmtId="187" fontId="4" fillId="0" borderId="102" xfId="1" applyNumberFormat="1" applyFont="1" applyBorder="1" applyAlignment="1">
      <alignment vertical="center" shrinkToFit="1"/>
    </xf>
    <xf numFmtId="187" fontId="7" fillId="0" borderId="102" xfId="1" applyNumberFormat="1" applyFont="1" applyBorder="1" applyAlignment="1">
      <alignment horizontal="center" vertical="center" shrinkToFit="1"/>
    </xf>
    <xf numFmtId="187" fontId="4" fillId="0" borderId="0" xfId="1" applyNumberFormat="1" applyFont="1" applyAlignment="1">
      <alignment vertical="center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horizontal="center" vertical="center" shrinkToFit="1"/>
    </xf>
    <xf numFmtId="38" fontId="4" fillId="0" borderId="0" xfId="4" applyFont="1" applyFill="1" applyBorder="1" applyAlignment="1" applyProtection="1">
      <alignment vertical="center" shrinkToFit="1"/>
      <protection locked="0"/>
    </xf>
    <xf numFmtId="181" fontId="7" fillId="0" borderId="20" xfId="1" applyNumberFormat="1" applyFont="1" applyBorder="1" applyAlignment="1" applyProtection="1">
      <alignment horizontal="center" vertical="center" shrinkToFit="1"/>
      <protection hidden="1"/>
    </xf>
    <xf numFmtId="189" fontId="7" fillId="6" borderId="41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00" xfId="1" applyFont="1" applyBorder="1" applyAlignment="1">
      <alignment vertical="center"/>
    </xf>
    <xf numFmtId="183" fontId="6" fillId="0" borderId="134" xfId="2" applyNumberFormat="1" applyFont="1" applyBorder="1"/>
    <xf numFmtId="0" fontId="1" fillId="0" borderId="0" xfId="2" applyFont="1" applyFill="1" applyBorder="1" applyAlignment="1">
      <alignment horizontal="center" vertical="center"/>
    </xf>
    <xf numFmtId="0" fontId="1" fillId="0" borderId="78" xfId="2" applyFont="1" applyFill="1" applyBorder="1" applyAlignment="1">
      <alignment horizontal="center" vertical="center"/>
    </xf>
    <xf numFmtId="184" fontId="1" fillId="0" borderId="0" xfId="2" applyNumberFormat="1" applyFont="1" applyFill="1" applyBorder="1" applyAlignment="1">
      <alignment horizontal="center" vertical="center"/>
    </xf>
    <xf numFmtId="0" fontId="4" fillId="0" borderId="42" xfId="0" applyNumberFormat="1" applyFont="1" applyBorder="1" applyAlignment="1">
      <alignment horizontal="distributed" vertical="center"/>
    </xf>
    <xf numFmtId="0" fontId="4" fillId="0" borderId="43" xfId="0" applyNumberFormat="1" applyFont="1" applyBorder="1" applyAlignment="1">
      <alignment horizontal="distributed" vertical="center"/>
    </xf>
    <xf numFmtId="183" fontId="6" fillId="0" borderId="135" xfId="2" applyNumberFormat="1" applyFont="1" applyFill="1" applyBorder="1" applyAlignment="1"/>
    <xf numFmtId="183" fontId="6" fillId="0" borderId="135" xfId="2" applyNumberFormat="1" applyFont="1" applyFill="1" applyBorder="1" applyAlignment="1">
      <alignment shrinkToFit="1"/>
    </xf>
    <xf numFmtId="183" fontId="6" fillId="0" borderId="136" xfId="3" applyNumberFormat="1" applyFont="1" applyFill="1" applyBorder="1"/>
    <xf numFmtId="0" fontId="1" fillId="0" borderId="0" xfId="2" applyFont="1" applyAlignment="1">
      <alignment horizontal="left"/>
    </xf>
    <xf numFmtId="0" fontId="27" fillId="0" borderId="0" xfId="2" applyFont="1" applyFill="1" applyBorder="1" applyAlignment="1">
      <alignment horizontal="left" vertical="center"/>
    </xf>
    <xf numFmtId="0" fontId="1" fillId="0" borderId="137" xfId="2" applyFont="1" applyBorder="1"/>
    <xf numFmtId="0" fontId="6" fillId="0" borderId="137" xfId="2" applyFont="1" applyBorder="1"/>
    <xf numFmtId="0" fontId="1" fillId="0" borderId="137" xfId="2" applyFont="1" applyFill="1" applyBorder="1" applyAlignment="1">
      <alignment vertical="center"/>
    </xf>
    <xf numFmtId="0" fontId="6" fillId="0" borderId="137" xfId="2" applyFill="1" applyBorder="1" applyAlignment="1"/>
    <xf numFmtId="0" fontId="6" fillId="0" borderId="137" xfId="2" applyFont="1" applyFill="1" applyBorder="1" applyAlignment="1"/>
    <xf numFmtId="0" fontId="1" fillId="0" borderId="137" xfId="2" applyFont="1" applyFill="1" applyBorder="1" applyAlignment="1">
      <alignment horizontal="center" vertical="center"/>
    </xf>
    <xf numFmtId="38" fontId="1" fillId="0" borderId="137" xfId="3" applyFont="1" applyFill="1" applyBorder="1" applyAlignment="1">
      <alignment vertical="center" wrapText="1"/>
    </xf>
    <xf numFmtId="0" fontId="1" fillId="0" borderId="137" xfId="2" applyFont="1" applyBorder="1" applyAlignment="1">
      <alignment horizontal="center" vertical="center"/>
    </xf>
    <xf numFmtId="183" fontId="14" fillId="0" borderId="77" xfId="2" applyNumberFormat="1" applyFont="1" applyFill="1" applyBorder="1" applyAlignment="1">
      <alignment horizontal="center" vertical="center"/>
    </xf>
    <xf numFmtId="178" fontId="4" fillId="2" borderId="27" xfId="0" applyNumberFormat="1" applyFont="1" applyFill="1" applyBorder="1" applyAlignment="1" applyProtection="1">
      <alignment vertical="center"/>
      <protection locked="0"/>
    </xf>
    <xf numFmtId="0" fontId="6" fillId="0" borderId="22" xfId="2" applyFont="1" applyFill="1" applyBorder="1" applyAlignment="1"/>
    <xf numFmtId="0" fontId="6" fillId="0" borderId="30" xfId="2" applyFont="1" applyFill="1" applyBorder="1" applyAlignment="1"/>
    <xf numFmtId="0" fontId="6" fillId="0" borderId="39" xfId="2" applyFont="1" applyFill="1" applyBorder="1" applyAlignment="1"/>
    <xf numFmtId="0" fontId="1" fillId="0" borderId="138" xfId="2" applyFont="1" applyFill="1" applyBorder="1" applyAlignment="1"/>
    <xf numFmtId="0" fontId="6" fillId="0" borderId="139" xfId="2" applyFont="1" applyFill="1" applyBorder="1" applyAlignment="1"/>
    <xf numFmtId="0" fontId="6" fillId="0" borderId="47" xfId="2" applyFont="1" applyBorder="1"/>
    <xf numFmtId="183" fontId="6" fillId="0" borderId="140" xfId="2" applyNumberFormat="1" applyFont="1" applyBorder="1"/>
    <xf numFmtId="183" fontId="6" fillId="0" borderId="129" xfId="2" applyNumberFormat="1" applyFont="1" applyFill="1" applyBorder="1"/>
    <xf numFmtId="183" fontId="6" fillId="0" borderId="54" xfId="2" applyNumberFormat="1" applyFont="1" applyFill="1" applyBorder="1"/>
    <xf numFmtId="183" fontId="6" fillId="0" borderId="138" xfId="2" applyNumberFormat="1" applyFont="1" applyFill="1" applyBorder="1"/>
    <xf numFmtId="183" fontId="6" fillId="0" borderId="30" xfId="2" applyNumberFormat="1" applyFont="1" applyFill="1" applyBorder="1"/>
    <xf numFmtId="183" fontId="6" fillId="0" borderId="129" xfId="2" applyNumberFormat="1" applyFont="1" applyFill="1" applyBorder="1" applyAlignment="1">
      <alignment shrinkToFit="1"/>
    </xf>
    <xf numFmtId="183" fontId="6" fillId="0" borderId="129" xfId="2" applyNumberFormat="1" applyFont="1" applyFill="1" applyBorder="1" applyAlignment="1"/>
    <xf numFmtId="183" fontId="6" fillId="0" borderId="115" xfId="2" applyNumberFormat="1" applyFont="1" applyFill="1" applyBorder="1" applyAlignment="1"/>
    <xf numFmtId="186" fontId="18" fillId="0" borderId="2" xfId="2" applyNumberFormat="1" applyFont="1" applyBorder="1" applyAlignment="1">
      <alignment horizontal="center" vertical="center"/>
    </xf>
    <xf numFmtId="0" fontId="6" fillId="0" borderId="18" xfId="2" applyFont="1" applyFill="1" applyBorder="1" applyAlignment="1"/>
    <xf numFmtId="0" fontId="6" fillId="0" borderId="26" xfId="2" applyFont="1" applyFill="1" applyBorder="1" applyAlignment="1"/>
    <xf numFmtId="0" fontId="6" fillId="0" borderId="33" xfId="2" applyFill="1" applyBorder="1" applyAlignment="1"/>
    <xf numFmtId="0" fontId="1" fillId="0" borderId="74" xfId="2" applyFont="1" applyFill="1" applyBorder="1" applyAlignment="1"/>
    <xf numFmtId="0" fontId="6" fillId="0" borderId="127" xfId="2" applyFill="1" applyBorder="1" applyAlignment="1"/>
    <xf numFmtId="0" fontId="6" fillId="0" borderId="43" xfId="2" applyFont="1" applyBorder="1"/>
    <xf numFmtId="183" fontId="6" fillId="0" borderId="144" xfId="2" applyNumberFormat="1" applyFont="1" applyBorder="1"/>
    <xf numFmtId="183" fontId="6" fillId="0" borderId="119" xfId="2" applyNumberFormat="1" applyFont="1" applyFill="1" applyBorder="1"/>
    <xf numFmtId="183" fontId="6" fillId="0" borderId="133" xfId="2" applyNumberFormat="1" applyFont="1" applyFill="1" applyBorder="1"/>
    <xf numFmtId="183" fontId="6" fillId="0" borderId="74" xfId="2" applyNumberFormat="1" applyFont="1" applyFill="1" applyBorder="1"/>
    <xf numFmtId="183" fontId="6" fillId="0" borderId="145" xfId="2" applyNumberFormat="1" applyFont="1" applyFill="1" applyBorder="1"/>
    <xf numFmtId="183" fontId="6" fillId="0" borderId="0" xfId="2" applyNumberFormat="1" applyFont="1" applyFill="1" applyBorder="1"/>
    <xf numFmtId="183" fontId="6" fillId="0" borderId="68" xfId="2" applyNumberFormat="1" applyFont="1" applyFill="1" applyBorder="1"/>
    <xf numFmtId="183" fontId="6" fillId="0" borderId="136" xfId="2" applyNumberFormat="1" applyFont="1" applyFill="1" applyBorder="1"/>
    <xf numFmtId="183" fontId="6" fillId="0" borderId="146" xfId="3" applyNumberFormat="1" applyFont="1" applyFill="1" applyBorder="1"/>
    <xf numFmtId="183" fontId="6" fillId="0" borderId="26" xfId="3" applyNumberFormat="1" applyFont="1" applyFill="1" applyBorder="1"/>
    <xf numFmtId="183" fontId="6" fillId="0" borderId="136" xfId="3" applyNumberFormat="1" applyFont="1" applyFill="1" applyBorder="1" applyAlignment="1">
      <alignment vertical="center"/>
    </xf>
    <xf numFmtId="183" fontId="6" fillId="0" borderId="115" xfId="2" applyNumberFormat="1" applyFont="1" applyFill="1" applyBorder="1"/>
    <xf numFmtId="183" fontId="6" fillId="0" borderId="127" xfId="2" applyNumberFormat="1" applyFont="1" applyFill="1" applyBorder="1"/>
    <xf numFmtId="183" fontId="6" fillId="0" borderId="26" xfId="2" applyNumberFormat="1" applyFont="1" applyFill="1" applyBorder="1"/>
    <xf numFmtId="183" fontId="6" fillId="0" borderId="115" xfId="2" applyNumberFormat="1" applyFont="1" applyFill="1" applyBorder="1" applyAlignment="1">
      <alignment horizontal="right"/>
    </xf>
    <xf numFmtId="0" fontId="6" fillId="0" borderId="50" xfId="2" applyFill="1" applyBorder="1" applyAlignment="1"/>
    <xf numFmtId="0" fontId="6" fillId="0" borderId="117" xfId="2" applyFill="1" applyBorder="1" applyAlignment="1"/>
    <xf numFmtId="183" fontId="6" fillId="0" borderId="147" xfId="2" applyNumberFormat="1" applyFont="1" applyFill="1" applyBorder="1" applyAlignment="1"/>
    <xf numFmtId="183" fontId="6" fillId="0" borderId="148" xfId="2" applyNumberFormat="1" applyFont="1" applyFill="1" applyBorder="1"/>
    <xf numFmtId="183" fontId="6" fillId="0" borderId="149" xfId="3" applyNumberFormat="1" applyFont="1" applyFill="1" applyBorder="1"/>
    <xf numFmtId="183" fontId="6" fillId="0" borderId="148" xfId="3" applyNumberFormat="1" applyFont="1" applyFill="1" applyBorder="1"/>
    <xf numFmtId="183" fontId="6" fillId="0" borderId="148" xfId="3" applyNumberFormat="1" applyFont="1" applyFill="1" applyBorder="1" applyAlignment="1">
      <alignment vertical="center"/>
    </xf>
    <xf numFmtId="183" fontId="6" fillId="0" borderId="147" xfId="2" applyNumberFormat="1" applyFont="1" applyFill="1" applyBorder="1" applyAlignment="1">
      <alignment shrinkToFit="1"/>
    </xf>
    <xf numFmtId="183" fontId="6" fillId="0" borderId="150" xfId="2" applyNumberFormat="1" applyFont="1" applyFill="1" applyBorder="1" applyAlignment="1">
      <alignment shrinkToFit="1"/>
    </xf>
    <xf numFmtId="183" fontId="6" fillId="0" borderId="147" xfId="2" applyNumberFormat="1" applyFont="1" applyFill="1" applyBorder="1" applyAlignment="1">
      <alignment horizontal="right" shrinkToFit="1"/>
    </xf>
    <xf numFmtId="183" fontId="6" fillId="0" borderId="151" xfId="2" applyNumberFormat="1" applyFont="1" applyFill="1" applyBorder="1" applyAlignment="1">
      <alignment shrinkToFit="1"/>
    </xf>
    <xf numFmtId="183" fontId="6" fillId="0" borderId="154" xfId="2" applyNumberFormat="1" applyFont="1" applyFill="1" applyBorder="1" applyAlignment="1">
      <alignment shrinkToFit="1"/>
    </xf>
    <xf numFmtId="0" fontId="1" fillId="0" borderId="75" xfId="2" applyFont="1" applyFill="1" applyBorder="1" applyAlignment="1">
      <alignment horizontal="center" vertical="center"/>
    </xf>
    <xf numFmtId="0" fontId="1" fillId="0" borderId="76" xfId="2" applyFont="1" applyFill="1" applyBorder="1" applyAlignment="1">
      <alignment horizontal="center" vertical="center"/>
    </xf>
    <xf numFmtId="0" fontId="1" fillId="0" borderId="96" xfId="2" applyFont="1" applyFill="1" applyBorder="1" applyAlignment="1">
      <alignment horizontal="center" vertical="center"/>
    </xf>
    <xf numFmtId="0" fontId="10" fillId="0" borderId="35" xfId="2" applyFont="1" applyBorder="1" applyAlignment="1">
      <alignment horizontal="left"/>
    </xf>
    <xf numFmtId="0" fontId="7" fillId="0" borderId="113" xfId="0" applyFont="1" applyBorder="1" applyAlignment="1">
      <alignment horizontal="center" vertical="center" shrinkToFit="1"/>
    </xf>
    <xf numFmtId="0" fontId="7" fillId="0" borderId="155" xfId="0" applyFont="1" applyBorder="1" applyAlignment="1">
      <alignment horizontal="center" vertical="center" shrinkToFit="1"/>
    </xf>
    <xf numFmtId="0" fontId="7" fillId="0" borderId="156" xfId="0" applyFont="1" applyBorder="1" applyAlignment="1">
      <alignment horizontal="center" vertical="center" shrinkToFit="1"/>
    </xf>
    <xf numFmtId="182" fontId="6" fillId="0" borderId="102" xfId="2" applyNumberFormat="1" applyFont="1" applyFill="1" applyBorder="1" applyAlignment="1">
      <alignment shrinkToFit="1"/>
    </xf>
    <xf numFmtId="182" fontId="6" fillId="0" borderId="94" xfId="2" applyNumberFormat="1" applyFont="1" applyFill="1" applyBorder="1" applyAlignment="1">
      <alignment shrinkToFit="1"/>
    </xf>
    <xf numFmtId="9" fontId="4" fillId="3" borderId="33" xfId="0" applyNumberFormat="1" applyFont="1" applyFill="1" applyBorder="1" applyAlignment="1" applyProtection="1">
      <alignment vertical="center"/>
      <protection locked="0"/>
    </xf>
    <xf numFmtId="9" fontId="4" fillId="3" borderId="26" xfId="0" applyNumberFormat="1" applyFont="1" applyFill="1" applyBorder="1" applyAlignment="1" applyProtection="1">
      <alignment vertical="center"/>
      <protection locked="0"/>
    </xf>
    <xf numFmtId="9" fontId="4" fillId="3" borderId="31" xfId="0" applyNumberFormat="1" applyFont="1" applyFill="1" applyBorder="1" applyAlignment="1" applyProtection="1">
      <alignment vertical="center"/>
      <protection locked="0"/>
    </xf>
    <xf numFmtId="178" fontId="4" fillId="2" borderId="26" xfId="0" applyNumberFormat="1" applyFont="1" applyFill="1" applyBorder="1" applyAlignment="1" applyProtection="1">
      <alignment vertical="center"/>
      <protection locked="0"/>
    </xf>
    <xf numFmtId="9" fontId="4" fillId="0" borderId="43" xfId="0" applyNumberFormat="1" applyFont="1" applyFill="1" applyBorder="1" applyAlignment="1" applyProtection="1">
      <alignment vertical="center"/>
      <protection locked="0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42" xfId="0" applyNumberFormat="1" applyFont="1" applyFill="1" applyBorder="1" applyAlignment="1" applyProtection="1">
      <alignment vertical="center"/>
      <protection locked="0"/>
    </xf>
    <xf numFmtId="9" fontId="4" fillId="3" borderId="38" xfId="0" applyNumberFormat="1" applyFont="1" applyFill="1" applyBorder="1" applyAlignment="1" applyProtection="1">
      <alignment vertical="center"/>
      <protection locked="0"/>
    </xf>
    <xf numFmtId="178" fontId="7" fillId="0" borderId="31" xfId="0" applyNumberFormat="1" applyFont="1" applyFill="1" applyBorder="1" applyAlignment="1" applyProtection="1">
      <alignment vertical="center"/>
      <protection hidden="1"/>
    </xf>
    <xf numFmtId="0" fontId="7" fillId="0" borderId="157" xfId="0" applyFont="1" applyBorder="1" applyAlignment="1">
      <alignment horizontal="center" vertical="center" shrinkToFit="1"/>
    </xf>
    <xf numFmtId="0" fontId="4" fillId="2" borderId="16" xfId="0" applyNumberFormat="1" applyFont="1" applyFill="1" applyBorder="1" applyAlignment="1" applyProtection="1">
      <alignment vertical="center"/>
      <protection locked="0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0" borderId="24" xfId="0" applyNumberFormat="1" applyFont="1" applyFill="1" applyBorder="1" applyAlignment="1" applyProtection="1">
      <alignment vertical="center"/>
      <protection hidden="1"/>
    </xf>
    <xf numFmtId="0" fontId="4" fillId="0" borderId="41" xfId="0" applyNumberFormat="1" applyFont="1" applyFill="1" applyBorder="1" applyAlignment="1" applyProtection="1">
      <alignment vertical="center"/>
      <protection locked="0"/>
    </xf>
    <xf numFmtId="0" fontId="4" fillId="2" borderId="16" xfId="0" applyNumberFormat="1" applyFont="1" applyFill="1" applyBorder="1" applyAlignment="1" applyProtection="1">
      <alignment horizontal="right" vertical="center"/>
      <protection locked="0"/>
    </xf>
    <xf numFmtId="178" fontId="4" fillId="2" borderId="24" xfId="0" applyNumberFormat="1" applyFont="1" applyFill="1" applyBorder="1" applyAlignment="1" applyProtection="1">
      <alignment vertical="center"/>
      <protection hidden="1"/>
    </xf>
    <xf numFmtId="9" fontId="4" fillId="0" borderId="36" xfId="0" applyNumberFormat="1" applyFont="1" applyFill="1" applyBorder="1" applyAlignment="1" applyProtection="1">
      <alignment vertical="center"/>
      <protection locked="0"/>
    </xf>
    <xf numFmtId="178" fontId="4" fillId="2" borderId="36" xfId="0" applyNumberFormat="1" applyFont="1" applyFill="1" applyBorder="1" applyAlignment="1" applyProtection="1">
      <alignment vertical="center"/>
      <protection hidden="1"/>
    </xf>
    <xf numFmtId="178" fontId="4" fillId="2" borderId="16" xfId="0" applyNumberFormat="1" applyFont="1" applyFill="1" applyBorder="1" applyAlignment="1" applyProtection="1">
      <alignment vertical="center"/>
      <protection hidden="1"/>
    </xf>
    <xf numFmtId="178" fontId="4" fillId="2" borderId="24" xfId="0" applyNumberFormat="1" applyFont="1" applyFill="1" applyBorder="1" applyAlignment="1" applyProtection="1">
      <alignment vertical="center"/>
      <protection locked="0"/>
    </xf>
    <xf numFmtId="178" fontId="7" fillId="0" borderId="17" xfId="0" applyNumberFormat="1" applyFont="1" applyBorder="1" applyAlignment="1" applyProtection="1">
      <alignment vertical="center"/>
      <protection hidden="1"/>
    </xf>
    <xf numFmtId="178" fontId="4" fillId="3" borderId="26" xfId="0" applyNumberFormat="1" applyFont="1" applyFill="1" applyBorder="1" applyAlignment="1" applyProtection="1">
      <alignment vertical="center"/>
      <protection locked="0"/>
    </xf>
    <xf numFmtId="178" fontId="7" fillId="0" borderId="25" xfId="0" applyNumberFormat="1" applyFont="1" applyBorder="1" applyAlignment="1" applyProtection="1">
      <alignment vertical="center"/>
      <protection hidden="1"/>
    </xf>
    <xf numFmtId="9" fontId="4" fillId="3" borderId="25" xfId="0" applyNumberFormat="1" applyFont="1" applyFill="1" applyBorder="1" applyAlignment="1" applyProtection="1">
      <alignment vertical="center"/>
      <protection locked="0"/>
    </xf>
    <xf numFmtId="178" fontId="7" fillId="0" borderId="42" xfId="0" applyNumberFormat="1" applyFont="1" applyBorder="1" applyAlignment="1" applyProtection="1">
      <alignment vertical="center"/>
      <protection hidden="1"/>
    </xf>
    <xf numFmtId="9" fontId="4" fillId="2" borderId="25" xfId="0" applyNumberFormat="1" applyFont="1" applyFill="1" applyBorder="1" applyAlignment="1" applyProtection="1">
      <alignment vertical="center"/>
      <protection locked="0"/>
    </xf>
    <xf numFmtId="178" fontId="7" fillId="0" borderId="25" xfId="0" applyNumberFormat="1" applyFont="1" applyFill="1" applyBorder="1" applyAlignment="1" applyProtection="1">
      <alignment vertical="center"/>
      <protection hidden="1"/>
    </xf>
    <xf numFmtId="178" fontId="7" fillId="0" borderId="32" xfId="0" applyNumberFormat="1" applyFont="1" applyBorder="1" applyAlignment="1" applyProtection="1">
      <alignment vertical="center"/>
      <protection hidden="1"/>
    </xf>
    <xf numFmtId="178" fontId="7" fillId="0" borderId="53" xfId="0" applyNumberFormat="1" applyFont="1" applyBorder="1" applyAlignment="1" applyProtection="1">
      <alignment vertical="center"/>
      <protection hidden="1"/>
    </xf>
    <xf numFmtId="178" fontId="7" fillId="0" borderId="19" xfId="0" applyNumberFormat="1" applyFont="1" applyBorder="1" applyAlignment="1" applyProtection="1">
      <alignment vertical="center"/>
      <protection hidden="1"/>
    </xf>
    <xf numFmtId="178" fontId="7" fillId="0" borderId="27" xfId="0" applyNumberFormat="1" applyFont="1" applyBorder="1" applyAlignment="1" applyProtection="1">
      <alignment vertical="center"/>
      <protection hidden="1"/>
    </xf>
    <xf numFmtId="9" fontId="4" fillId="3" borderId="27" xfId="0" applyNumberFormat="1" applyFont="1" applyFill="1" applyBorder="1" applyAlignment="1" applyProtection="1">
      <alignment vertical="center"/>
      <protection locked="0"/>
    </xf>
    <xf numFmtId="178" fontId="7" fillId="0" borderId="44" xfId="0" applyNumberFormat="1" applyFont="1" applyBorder="1" applyAlignment="1" applyProtection="1">
      <alignment vertical="center"/>
      <protection hidden="1"/>
    </xf>
    <xf numFmtId="9" fontId="4" fillId="2" borderId="27" xfId="0" applyNumberFormat="1" applyFont="1" applyFill="1" applyBorder="1" applyAlignment="1" applyProtection="1">
      <alignment vertical="center"/>
      <protection locked="0"/>
    </xf>
    <xf numFmtId="178" fontId="7" fillId="0" borderId="27" xfId="0" applyNumberFormat="1" applyFont="1" applyFill="1" applyBorder="1" applyAlignment="1" applyProtection="1">
      <alignment vertical="center"/>
      <protection hidden="1"/>
    </xf>
    <xf numFmtId="178" fontId="7" fillId="0" borderId="34" xfId="0" applyNumberFormat="1" applyFont="1" applyBorder="1" applyAlignment="1" applyProtection="1">
      <alignment vertical="center"/>
      <protection hidden="1"/>
    </xf>
    <xf numFmtId="9" fontId="4" fillId="0" borderId="44" xfId="0" applyNumberFormat="1" applyFont="1" applyFill="1" applyBorder="1" applyAlignment="1" applyProtection="1">
      <alignment vertical="center"/>
      <protection locked="0"/>
    </xf>
    <xf numFmtId="178" fontId="7" fillId="0" borderId="132" xfId="0" applyNumberFormat="1" applyFont="1" applyBorder="1" applyAlignment="1" applyProtection="1">
      <alignment vertical="center"/>
      <protection hidden="1"/>
    </xf>
    <xf numFmtId="0" fontId="13" fillId="0" borderId="0" xfId="2" applyFont="1" applyFill="1" applyAlignment="1">
      <alignment horizontal="center" vertical="center"/>
    </xf>
    <xf numFmtId="183" fontId="14" fillId="7" borderId="53" xfId="2" applyNumberFormat="1" applyFont="1" applyFill="1" applyBorder="1" applyAlignment="1">
      <alignment horizontal="center" vertical="center"/>
    </xf>
    <xf numFmtId="183" fontId="14" fillId="7" borderId="25" xfId="2" applyNumberFormat="1" applyFont="1" applyFill="1" applyBorder="1" applyAlignment="1">
      <alignment horizontal="center" vertical="center"/>
    </xf>
    <xf numFmtId="183" fontId="28" fillId="8" borderId="53" xfId="2" applyNumberFormat="1" applyFont="1" applyFill="1" applyBorder="1" applyAlignment="1">
      <alignment horizontal="center" vertical="center"/>
    </xf>
    <xf numFmtId="183" fontId="28" fillId="8" borderId="25" xfId="2" applyNumberFormat="1" applyFont="1" applyFill="1" applyBorder="1" applyAlignment="1">
      <alignment horizontal="center" vertical="center"/>
    </xf>
    <xf numFmtId="0" fontId="1" fillId="8" borderId="25" xfId="2" applyFont="1" applyFill="1" applyBorder="1" applyAlignment="1">
      <alignment vertical="center"/>
    </xf>
    <xf numFmtId="0" fontId="1" fillId="8" borderId="31" xfId="2" applyFont="1" applyFill="1" applyBorder="1" applyAlignment="1">
      <alignment vertical="center"/>
    </xf>
    <xf numFmtId="0" fontId="1" fillId="8" borderId="84" xfId="2" applyFont="1" applyFill="1" applyBorder="1" applyAlignment="1">
      <alignment vertical="center"/>
    </xf>
    <xf numFmtId="0" fontId="1" fillId="8" borderId="83" xfId="2" applyFont="1" applyFill="1" applyBorder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1" fillId="0" borderId="0" xfId="2" applyFont="1" applyFill="1" applyBorder="1" applyAlignment="1">
      <alignment vertical="center" wrapText="1"/>
    </xf>
    <xf numFmtId="183" fontId="14" fillId="8" borderId="25" xfId="2" applyNumberFormat="1" applyFont="1" applyFill="1" applyBorder="1" applyAlignment="1">
      <alignment horizontal="center" vertical="center"/>
    </xf>
    <xf numFmtId="0" fontId="1" fillId="7" borderId="25" xfId="2" applyFont="1" applyFill="1" applyBorder="1" applyAlignment="1">
      <alignment horizontal="center" vertical="center"/>
    </xf>
    <xf numFmtId="0" fontId="1" fillId="7" borderId="31" xfId="2" applyFont="1" applyFill="1" applyBorder="1" applyAlignment="1">
      <alignment horizontal="center" vertical="center"/>
    </xf>
    <xf numFmtId="0" fontId="1" fillId="7" borderId="84" xfId="2" applyFont="1" applyFill="1" applyBorder="1" applyAlignment="1">
      <alignment horizontal="center" vertical="center"/>
    </xf>
    <xf numFmtId="0" fontId="1" fillId="7" borderId="83" xfId="2" applyFont="1" applyFill="1" applyBorder="1" applyAlignment="1">
      <alignment horizontal="center" vertical="center"/>
    </xf>
    <xf numFmtId="187" fontId="4" fillId="3" borderId="37" xfId="1" applyNumberFormat="1" applyFont="1" applyFill="1" applyBorder="1" applyAlignment="1" applyProtection="1">
      <alignment horizontal="center" vertical="center" shrinkToFit="1"/>
      <protection locked="0"/>
    </xf>
    <xf numFmtId="183" fontId="6" fillId="0" borderId="28" xfId="2" applyNumberFormat="1" applyFont="1" applyFill="1" applyBorder="1"/>
    <xf numFmtId="182" fontId="6" fillId="0" borderId="95" xfId="2" applyNumberFormat="1" applyFont="1" applyFill="1" applyBorder="1" applyAlignment="1">
      <alignment shrinkToFit="1"/>
    </xf>
    <xf numFmtId="186" fontId="18" fillId="0" borderId="156" xfId="2" applyNumberFormat="1" applyFont="1" applyFill="1" applyBorder="1" applyAlignment="1">
      <alignment horizontal="center" vertical="center"/>
    </xf>
    <xf numFmtId="0" fontId="6" fillId="0" borderId="17" xfId="2" applyFont="1" applyFill="1" applyBorder="1" applyAlignment="1"/>
    <xf numFmtId="0" fontId="6" fillId="0" borderId="25" xfId="2" applyFont="1" applyFill="1" applyBorder="1" applyAlignment="1"/>
    <xf numFmtId="0" fontId="6" fillId="0" borderId="32" xfId="2" applyFont="1" applyFill="1" applyBorder="1" applyAlignment="1"/>
    <xf numFmtId="0" fontId="1" fillId="0" borderId="164" xfId="2" applyFont="1" applyFill="1" applyBorder="1" applyAlignment="1"/>
    <xf numFmtId="0" fontId="6" fillId="0" borderId="165" xfId="2" applyFont="1" applyFill="1" applyBorder="1" applyAlignment="1"/>
    <xf numFmtId="0" fontId="6" fillId="0" borderId="42" xfId="2" applyFont="1" applyBorder="1"/>
    <xf numFmtId="183" fontId="6" fillId="0" borderId="166" xfId="2" applyNumberFormat="1" applyFont="1" applyBorder="1"/>
    <xf numFmtId="183" fontId="6" fillId="0" borderId="167" xfId="2" applyNumberFormat="1" applyFont="1" applyFill="1" applyBorder="1"/>
    <xf numFmtId="183" fontId="6" fillId="0" borderId="168" xfId="2" applyNumberFormat="1" applyFont="1" applyFill="1" applyBorder="1"/>
    <xf numFmtId="183" fontId="6" fillId="0" borderId="169" xfId="2" applyNumberFormat="1" applyFont="1" applyFill="1" applyBorder="1"/>
    <xf numFmtId="183" fontId="6" fillId="0" borderId="94" xfId="2" applyNumberFormat="1" applyFill="1" applyBorder="1"/>
    <xf numFmtId="183" fontId="6" fillId="0" borderId="53" xfId="2" applyNumberFormat="1" applyFont="1" applyFill="1" applyBorder="1"/>
    <xf numFmtId="183" fontId="6" fillId="0" borderId="32" xfId="2" applyNumberFormat="1" applyFont="1" applyFill="1" applyBorder="1"/>
    <xf numFmtId="183" fontId="6" fillId="0" borderId="164" xfId="2" applyNumberFormat="1" applyFont="1" applyFill="1" applyBorder="1"/>
    <xf numFmtId="183" fontId="6" fillId="0" borderId="25" xfId="2" applyNumberFormat="1" applyFont="1" applyFill="1" applyBorder="1"/>
    <xf numFmtId="183" fontId="6" fillId="0" borderId="32" xfId="2" applyNumberFormat="1" applyFill="1" applyBorder="1"/>
    <xf numFmtId="183" fontId="6" fillId="0" borderId="32" xfId="2" applyNumberFormat="1" applyFont="1" applyFill="1" applyBorder="1" applyAlignment="1">
      <alignment vertical="center"/>
    </xf>
    <xf numFmtId="183" fontId="6" fillId="0" borderId="94" xfId="2" applyNumberFormat="1" applyFont="1" applyFill="1" applyBorder="1"/>
    <xf numFmtId="183" fontId="6" fillId="0" borderId="94" xfId="2" applyNumberFormat="1" applyFont="1" applyFill="1" applyBorder="1" applyAlignment="1">
      <alignment horizontal="right"/>
    </xf>
    <xf numFmtId="183" fontId="6" fillId="0" borderId="94" xfId="2" applyNumberFormat="1" applyFont="1" applyFill="1" applyBorder="1" applyAlignment="1">
      <alignment shrinkToFit="1"/>
    </xf>
    <xf numFmtId="183" fontId="6" fillId="0" borderId="94" xfId="2" applyNumberFormat="1" applyFont="1" applyFill="1" applyBorder="1" applyAlignment="1"/>
    <xf numFmtId="186" fontId="18" fillId="0" borderId="3" xfId="2" applyNumberFormat="1" applyFont="1" applyBorder="1" applyAlignment="1">
      <alignment horizontal="center" vertical="center"/>
    </xf>
    <xf numFmtId="0" fontId="6" fillId="0" borderId="19" xfId="2" applyFont="1" applyFill="1" applyBorder="1" applyAlignment="1"/>
    <xf numFmtId="0" fontId="6" fillId="0" borderId="27" xfId="2" applyFont="1" applyFill="1" applyBorder="1" applyAlignment="1"/>
    <xf numFmtId="0" fontId="6" fillId="0" borderId="34" xfId="2" applyFont="1" applyFill="1" applyBorder="1" applyAlignment="1"/>
    <xf numFmtId="0" fontId="1" fillId="0" borderId="170" xfId="2" applyFont="1" applyFill="1" applyBorder="1" applyAlignment="1"/>
    <xf numFmtId="0" fontId="6" fillId="0" borderId="171" xfId="2" applyFont="1" applyFill="1" applyBorder="1" applyAlignment="1"/>
    <xf numFmtId="0" fontId="6" fillId="0" borderId="44" xfId="2" applyFont="1" applyBorder="1"/>
    <xf numFmtId="183" fontId="6" fillId="0" borderId="172" xfId="2" applyNumberFormat="1" applyFont="1" applyBorder="1"/>
    <xf numFmtId="183" fontId="6" fillId="0" borderId="173" xfId="2" applyNumberFormat="1" applyFont="1" applyBorder="1"/>
    <xf numFmtId="183" fontId="6" fillId="0" borderId="174" xfId="2" applyNumberFormat="1" applyFont="1" applyBorder="1"/>
    <xf numFmtId="183" fontId="6" fillId="0" borderId="170" xfId="2" applyNumberFormat="1" applyBorder="1"/>
    <xf numFmtId="183" fontId="6" fillId="0" borderId="170" xfId="2" applyNumberFormat="1" applyFont="1" applyBorder="1"/>
    <xf numFmtId="183" fontId="6" fillId="0" borderId="175" xfId="2" applyNumberFormat="1" applyBorder="1"/>
    <xf numFmtId="183" fontId="6" fillId="0" borderId="95" xfId="2" applyNumberFormat="1" applyFont="1" applyFill="1" applyBorder="1"/>
    <xf numFmtId="183" fontId="6" fillId="0" borderId="132" xfId="2" applyNumberFormat="1" applyFont="1" applyFill="1" applyBorder="1"/>
    <xf numFmtId="183" fontId="6" fillId="0" borderId="170" xfId="2" applyNumberFormat="1" applyFont="1" applyFill="1" applyBorder="1"/>
    <xf numFmtId="183" fontId="6" fillId="0" borderId="27" xfId="2" applyNumberFormat="1" applyFont="1" applyFill="1" applyBorder="1"/>
    <xf numFmtId="183" fontId="6" fillId="0" borderId="176" xfId="3" applyNumberFormat="1" applyFont="1" applyFill="1" applyBorder="1"/>
    <xf numFmtId="183" fontId="6" fillId="0" borderId="95" xfId="2" applyNumberFormat="1" applyFont="1" applyBorder="1" applyAlignment="1">
      <alignment horizontal="right" vertical="top" wrapText="1"/>
    </xf>
    <xf numFmtId="183" fontId="6" fillId="0" borderId="27" xfId="2" applyNumberFormat="1" applyFill="1" applyBorder="1"/>
    <xf numFmtId="183" fontId="6" fillId="0" borderId="95" xfId="2" applyNumberFormat="1" applyFont="1" applyFill="1" applyBorder="1" applyAlignment="1">
      <alignment shrinkToFit="1"/>
    </xf>
    <xf numFmtId="183" fontId="6" fillId="0" borderId="95" xfId="2" applyNumberFormat="1" applyFont="1" applyFill="1" applyBorder="1" applyAlignment="1"/>
    <xf numFmtId="186" fontId="18" fillId="0" borderId="5" xfId="2" applyNumberFormat="1" applyFont="1" applyBorder="1" applyAlignment="1">
      <alignment horizontal="center" vertical="center"/>
    </xf>
    <xf numFmtId="183" fontId="6" fillId="0" borderId="141" xfId="2" applyNumberFormat="1" applyFont="1" applyBorder="1"/>
    <xf numFmtId="183" fontId="6" fillId="0" borderId="142" xfId="2" applyNumberFormat="1" applyFont="1" applyBorder="1"/>
    <xf numFmtId="183" fontId="6" fillId="0" borderId="138" xfId="2" applyNumberFormat="1" applyBorder="1"/>
    <xf numFmtId="183" fontId="6" fillId="0" borderId="138" xfId="2" applyNumberFormat="1" applyFont="1" applyBorder="1"/>
    <xf numFmtId="183" fontId="6" fillId="0" borderId="143" xfId="2" applyNumberFormat="1" applyBorder="1"/>
    <xf numFmtId="183" fontId="6" fillId="0" borderId="129" xfId="2" applyNumberFormat="1" applyFont="1" applyBorder="1" applyAlignment="1">
      <alignment horizontal="right" vertical="top" wrapText="1"/>
    </xf>
    <xf numFmtId="183" fontId="6" fillId="0" borderId="30" xfId="2" applyNumberFormat="1" applyFill="1" applyBorder="1"/>
    <xf numFmtId="192" fontId="6" fillId="0" borderId="94" xfId="2" applyNumberFormat="1" applyFont="1" applyBorder="1" applyAlignment="1">
      <alignment horizontal="center"/>
    </xf>
    <xf numFmtId="192" fontId="6" fillId="0" borderId="129" xfId="2" applyNumberFormat="1" applyFont="1" applyBorder="1" applyAlignment="1">
      <alignment horizontal="center"/>
    </xf>
    <xf numFmtId="192" fontId="6" fillId="0" borderId="95" xfId="2" applyNumberFormat="1" applyFont="1" applyBorder="1" applyAlignment="1">
      <alignment horizontal="center"/>
    </xf>
    <xf numFmtId="186" fontId="18" fillId="0" borderId="147" xfId="2" applyNumberFormat="1" applyFont="1" applyFill="1" applyBorder="1" applyAlignment="1">
      <alignment horizontal="center" vertical="center" shrinkToFit="1"/>
    </xf>
    <xf numFmtId="192" fontId="6" fillId="0" borderId="115" xfId="2" applyNumberFormat="1" applyFont="1" applyBorder="1" applyAlignment="1">
      <alignment horizontal="center"/>
    </xf>
    <xf numFmtId="186" fontId="18" fillId="0" borderId="1" xfId="2" applyNumberFormat="1" applyFont="1" applyFill="1" applyBorder="1" applyAlignment="1">
      <alignment horizontal="center" vertical="center" shrinkToFit="1"/>
    </xf>
    <xf numFmtId="0" fontId="6" fillId="0" borderId="16" xfId="2" applyFont="1" applyFill="1" applyBorder="1" applyAlignment="1"/>
    <xf numFmtId="0" fontId="6" fillId="0" borderId="24" xfId="2" applyFont="1" applyFill="1" applyBorder="1" applyAlignment="1"/>
    <xf numFmtId="0" fontId="6" fillId="0" borderId="36" xfId="2" applyFill="1" applyBorder="1" applyAlignment="1"/>
    <xf numFmtId="0" fontId="1" fillId="0" borderId="177" xfId="2" applyFont="1" applyFill="1" applyBorder="1" applyAlignment="1"/>
    <xf numFmtId="0" fontId="6" fillId="0" borderId="178" xfId="2" applyFill="1" applyBorder="1" applyAlignment="1"/>
    <xf numFmtId="0" fontId="6" fillId="0" borderId="41" xfId="2" applyFont="1" applyBorder="1"/>
    <xf numFmtId="183" fontId="6" fillId="0" borderId="179" xfId="2" applyNumberFormat="1" applyFont="1" applyBorder="1"/>
    <xf numFmtId="183" fontId="6" fillId="0" borderId="180" xfId="2" applyNumberFormat="1" applyFont="1" applyFill="1" applyBorder="1"/>
    <xf numFmtId="183" fontId="6" fillId="0" borderId="181" xfId="2" applyNumberFormat="1" applyFont="1" applyFill="1" applyBorder="1"/>
    <xf numFmtId="183" fontId="6" fillId="0" borderId="183" xfId="2" applyNumberFormat="1" applyFont="1" applyFill="1" applyBorder="1" applyAlignment="1"/>
    <xf numFmtId="183" fontId="6" fillId="0" borderId="116" xfId="2" applyNumberFormat="1" applyFont="1" applyFill="1" applyBorder="1"/>
    <xf numFmtId="183" fontId="6" fillId="0" borderId="177" xfId="2" applyNumberFormat="1" applyFont="1" applyFill="1" applyBorder="1"/>
    <xf numFmtId="183" fontId="6" fillId="0" borderId="52" xfId="2" applyNumberFormat="1" applyFont="1" applyFill="1" applyBorder="1"/>
    <xf numFmtId="183" fontId="6" fillId="0" borderId="184" xfId="3" applyNumberFormat="1" applyFont="1" applyFill="1" applyBorder="1"/>
    <xf numFmtId="183" fontId="6" fillId="0" borderId="184" xfId="3" applyNumberFormat="1" applyFont="1" applyFill="1" applyBorder="1" applyAlignment="1">
      <alignment vertical="center"/>
    </xf>
    <xf numFmtId="183" fontId="6" fillId="0" borderId="183" xfId="2" applyNumberFormat="1" applyFont="1" applyFill="1" applyBorder="1" applyAlignment="1">
      <alignment shrinkToFit="1"/>
    </xf>
    <xf numFmtId="183" fontId="6" fillId="0" borderId="186" xfId="2" applyNumberFormat="1" applyFont="1" applyFill="1" applyBorder="1" applyAlignment="1">
      <alignment shrinkToFit="1"/>
    </xf>
    <xf numFmtId="183" fontId="6" fillId="0" borderId="183" xfId="2" applyNumberFormat="1" applyFont="1" applyFill="1" applyBorder="1" applyAlignment="1">
      <alignment horizontal="right" shrinkToFit="1"/>
    </xf>
    <xf numFmtId="183" fontId="6" fillId="0" borderId="187" xfId="2" applyNumberFormat="1" applyFont="1" applyFill="1" applyBorder="1" applyAlignment="1">
      <alignment shrinkToFit="1"/>
    </xf>
    <xf numFmtId="183" fontId="6" fillId="0" borderId="190" xfId="2" applyNumberFormat="1" applyFont="1" applyFill="1" applyBorder="1" applyAlignment="1">
      <alignment shrinkToFit="1"/>
    </xf>
    <xf numFmtId="183" fontId="6" fillId="3" borderId="116" xfId="2" applyNumberFormat="1" applyFont="1" applyFill="1" applyBorder="1"/>
    <xf numFmtId="183" fontId="6" fillId="3" borderId="112" xfId="2" applyNumberFormat="1" applyFont="1" applyFill="1" applyBorder="1"/>
    <xf numFmtId="183" fontId="6" fillId="3" borderId="0" xfId="2" applyNumberFormat="1" applyFont="1" applyFill="1" applyBorder="1"/>
    <xf numFmtId="183" fontId="6" fillId="3" borderId="155" xfId="2" applyNumberFormat="1" applyFont="1" applyFill="1" applyBorder="1"/>
    <xf numFmtId="183" fontId="6" fillId="3" borderId="106" xfId="2" applyNumberFormat="1" applyFont="1" applyFill="1" applyBorder="1"/>
    <xf numFmtId="183" fontId="6" fillId="3" borderId="114" xfId="2" applyNumberFormat="1" applyFont="1" applyFill="1" applyBorder="1"/>
    <xf numFmtId="192" fontId="6" fillId="0" borderId="100" xfId="2" applyNumberFormat="1" applyFont="1" applyFill="1" applyBorder="1" applyAlignment="1">
      <alignment horizontal="center" shrinkToFit="1"/>
    </xf>
    <xf numFmtId="183" fontId="6" fillId="3" borderId="30" xfId="2" applyNumberFormat="1" applyFont="1" applyFill="1" applyBorder="1"/>
    <xf numFmtId="183" fontId="6" fillId="0" borderId="24" xfId="3" applyNumberFormat="1" applyFont="1" applyFill="1" applyBorder="1"/>
    <xf numFmtId="183" fontId="6" fillId="0" borderId="28" xfId="3" applyNumberFormat="1" applyFont="1" applyFill="1" applyBorder="1"/>
    <xf numFmtId="183" fontId="6" fillId="0" borderId="25" xfId="3" applyNumberFormat="1" applyFont="1" applyFill="1" applyBorder="1"/>
    <xf numFmtId="183" fontId="6" fillId="0" borderId="30" xfId="3" applyNumberFormat="1" applyFont="1" applyFill="1" applyBorder="1"/>
    <xf numFmtId="183" fontId="6" fillId="0" borderId="191" xfId="2" applyNumberFormat="1" applyFont="1" applyFill="1" applyBorder="1" applyAlignment="1">
      <alignment shrinkToFit="1"/>
    </xf>
    <xf numFmtId="183" fontId="6" fillId="0" borderId="192" xfId="2" applyNumberFormat="1" applyFont="1" applyFill="1" applyBorder="1" applyAlignment="1">
      <alignment shrinkToFit="1"/>
    </xf>
    <xf numFmtId="183" fontId="6" fillId="0" borderId="165" xfId="2" applyNumberFormat="1" applyFont="1" applyFill="1" applyBorder="1"/>
    <xf numFmtId="183" fontId="6" fillId="0" borderId="139" xfId="2" applyNumberFormat="1" applyFont="1" applyFill="1" applyBorder="1"/>
    <xf numFmtId="183" fontId="6" fillId="0" borderId="171" xfId="2" applyNumberFormat="1" applyFont="1" applyFill="1" applyBorder="1"/>
    <xf numFmtId="183" fontId="6" fillId="0" borderId="195" xfId="2" applyNumberFormat="1" applyFont="1" applyBorder="1"/>
    <xf numFmtId="183" fontId="6" fillId="0" borderId="199" xfId="2" applyNumberFormat="1" applyFont="1" applyBorder="1"/>
    <xf numFmtId="183" fontId="6" fillId="3" borderId="200" xfId="2" applyNumberFormat="1" applyFont="1" applyFill="1" applyBorder="1"/>
    <xf numFmtId="183" fontId="6" fillId="3" borderId="201" xfId="2" applyNumberFormat="1" applyFont="1" applyFill="1" applyBorder="1"/>
    <xf numFmtId="183" fontId="6" fillId="0" borderId="203" xfId="2" applyNumberFormat="1" applyFont="1" applyFill="1" applyBorder="1"/>
    <xf numFmtId="183" fontId="6" fillId="0" borderId="204" xfId="2" applyNumberFormat="1" applyFont="1" applyBorder="1"/>
    <xf numFmtId="183" fontId="1" fillId="3" borderId="30" xfId="2" applyNumberFormat="1" applyFont="1" applyFill="1" applyBorder="1" applyAlignment="1">
      <alignment horizontal="right" vertical="center"/>
    </xf>
    <xf numFmtId="183" fontId="1" fillId="3" borderId="30" xfId="2" applyNumberFormat="1" applyFont="1" applyFill="1" applyBorder="1" applyAlignment="1">
      <alignment horizontal="center" vertical="center"/>
    </xf>
    <xf numFmtId="183" fontId="6" fillId="0" borderId="198" xfId="2" applyNumberFormat="1" applyFont="1" applyBorder="1"/>
    <xf numFmtId="183" fontId="1" fillId="3" borderId="54" xfId="2" applyNumberFormat="1" applyFont="1" applyFill="1" applyBorder="1" applyAlignment="1">
      <alignment horizontal="center" vertical="center"/>
    </xf>
    <xf numFmtId="183" fontId="1" fillId="0" borderId="195" xfId="2" applyNumberFormat="1" applyFont="1" applyBorder="1" applyAlignment="1">
      <alignment horizontal="center" vertical="center"/>
    </xf>
    <xf numFmtId="183" fontId="6" fillId="0" borderId="204" xfId="2" applyNumberFormat="1" applyFont="1" applyFill="1" applyBorder="1"/>
    <xf numFmtId="183" fontId="7" fillId="0" borderId="19" xfId="1" applyNumberFormat="1" applyFont="1" applyBorder="1" applyAlignment="1" applyProtection="1">
      <alignment horizontal="center" vertical="center" shrinkToFit="1"/>
      <protection hidden="1"/>
    </xf>
    <xf numFmtId="183" fontId="7" fillId="0" borderId="55" xfId="4" applyNumberFormat="1" applyFont="1" applyBorder="1" applyAlignment="1" applyProtection="1">
      <alignment horizontal="center" vertical="center" shrinkToFit="1"/>
      <protection hidden="1"/>
    </xf>
    <xf numFmtId="183" fontId="4" fillId="2" borderId="54" xfId="1" applyNumberFormat="1" applyFont="1" applyFill="1" applyBorder="1" applyAlignment="1" applyProtection="1">
      <alignment vertical="center" shrinkToFit="1"/>
      <protection locked="0"/>
    </xf>
    <xf numFmtId="183" fontId="7" fillId="0" borderId="27" xfId="1" applyNumberFormat="1" applyFont="1" applyBorder="1" applyAlignment="1" applyProtection="1">
      <alignment horizontal="center" vertical="center" shrinkToFit="1"/>
      <protection hidden="1"/>
    </xf>
    <xf numFmtId="183" fontId="4" fillId="2" borderId="30" xfId="1" applyNumberFormat="1" applyFont="1" applyFill="1" applyBorder="1" applyAlignment="1" applyProtection="1">
      <alignment vertical="center" shrinkToFit="1"/>
      <protection locked="0"/>
    </xf>
    <xf numFmtId="183" fontId="7" fillId="0" borderId="34" xfId="1" applyNumberFormat="1" applyFont="1" applyBorder="1" applyAlignment="1" applyProtection="1">
      <alignment horizontal="center" vertical="center" shrinkToFit="1"/>
      <protection hidden="1"/>
    </xf>
    <xf numFmtId="183" fontId="7" fillId="0" borderId="36" xfId="4" applyNumberFormat="1" applyFont="1" applyBorder="1" applyAlignment="1" applyProtection="1">
      <alignment horizontal="center" vertical="center" shrinkToFit="1"/>
      <protection hidden="1"/>
    </xf>
    <xf numFmtId="183" fontId="7" fillId="0" borderId="38" xfId="4" applyNumberFormat="1" applyFont="1" applyBorder="1" applyAlignment="1" applyProtection="1">
      <alignment horizontal="center" vertical="center" shrinkToFit="1"/>
      <protection hidden="1"/>
    </xf>
    <xf numFmtId="183" fontId="7" fillId="0" borderId="34" xfId="4" applyNumberFormat="1" applyFont="1" applyBorder="1" applyAlignment="1" applyProtection="1">
      <alignment horizontal="center" vertical="center" shrinkToFit="1"/>
      <protection hidden="1"/>
    </xf>
    <xf numFmtId="183" fontId="4" fillId="2" borderId="39" xfId="1" applyNumberFormat="1" applyFont="1" applyFill="1" applyBorder="1" applyAlignment="1" applyProtection="1">
      <alignment vertical="center" shrinkToFit="1"/>
      <protection locked="0"/>
    </xf>
    <xf numFmtId="183" fontId="7" fillId="0" borderId="30" xfId="1" applyNumberFormat="1" applyFont="1" applyBorder="1" applyAlignment="1" applyProtection="1">
      <alignment horizontal="center" vertical="center" shrinkToFit="1"/>
      <protection hidden="1"/>
    </xf>
    <xf numFmtId="183" fontId="7" fillId="0" borderId="24" xfId="4" applyNumberFormat="1" applyFont="1" applyBorder="1" applyAlignment="1" applyProtection="1">
      <alignment horizontal="center" vertical="center" shrinkToFit="1"/>
      <protection hidden="1"/>
    </xf>
    <xf numFmtId="183" fontId="7" fillId="0" borderId="31" xfId="4" applyNumberFormat="1" applyFont="1" applyBorder="1" applyAlignment="1" applyProtection="1">
      <alignment horizontal="center" vertical="center" shrinkToFit="1"/>
      <protection hidden="1"/>
    </xf>
    <xf numFmtId="183" fontId="7" fillId="0" borderId="35" xfId="4" applyNumberFormat="1" applyFont="1" applyBorder="1" applyAlignment="1" applyProtection="1">
      <alignment horizontal="center" vertical="center" shrinkToFit="1"/>
      <protection hidden="1"/>
    </xf>
    <xf numFmtId="183" fontId="7" fillId="0" borderId="28" xfId="4" applyNumberFormat="1" applyFont="1" applyBorder="1" applyAlignment="1" applyProtection="1">
      <alignment horizontal="center" vertical="center" shrinkToFit="1"/>
      <protection hidden="1"/>
    </xf>
    <xf numFmtId="183" fontId="7" fillId="0" borderId="26" xfId="4" applyNumberFormat="1" applyFont="1" applyBorder="1" applyAlignment="1" applyProtection="1">
      <alignment horizontal="center" vertical="center" shrinkToFit="1"/>
      <protection hidden="1"/>
    </xf>
    <xf numFmtId="183" fontId="4" fillId="0" borderId="10" xfId="1" applyNumberFormat="1" applyFont="1" applyBorder="1" applyAlignment="1">
      <alignment horizontal="center" vertical="center"/>
    </xf>
    <xf numFmtId="183" fontId="7" fillId="0" borderId="13" xfId="4" applyNumberFormat="1" applyFont="1" applyBorder="1" applyAlignment="1" applyProtection="1">
      <alignment horizontal="right" vertical="center" shrinkToFit="1"/>
      <protection hidden="1"/>
    </xf>
    <xf numFmtId="183" fontId="7" fillId="0" borderId="9" xfId="4" applyNumberFormat="1" applyFont="1" applyBorder="1" applyAlignment="1" applyProtection="1">
      <alignment horizontal="right" vertical="center" shrinkToFit="1"/>
      <protection hidden="1"/>
    </xf>
    <xf numFmtId="183" fontId="4" fillId="2" borderId="12" xfId="1" applyNumberFormat="1" applyFont="1" applyFill="1" applyBorder="1" applyAlignment="1" applyProtection="1">
      <alignment vertical="center" shrinkToFit="1"/>
      <protection locked="0"/>
    </xf>
    <xf numFmtId="183" fontId="7" fillId="0" borderId="128" xfId="1" applyNumberFormat="1" applyFont="1" applyBorder="1" applyAlignment="1" applyProtection="1">
      <alignment horizontal="center" vertical="center" shrinkToFit="1"/>
      <protection hidden="1"/>
    </xf>
    <xf numFmtId="183" fontId="7" fillId="0" borderId="83" xfId="4" applyNumberFormat="1" applyFont="1" applyBorder="1" applyAlignment="1" applyProtection="1">
      <alignment horizontal="center" vertical="center" shrinkToFit="1"/>
      <protection hidden="1"/>
    </xf>
    <xf numFmtId="183" fontId="4" fillId="2" borderId="128" xfId="1" applyNumberFormat="1" applyFont="1" applyFill="1" applyBorder="1" applyAlignment="1" applyProtection="1">
      <alignment vertical="center" shrinkToFit="1"/>
      <protection locked="0"/>
    </xf>
    <xf numFmtId="183" fontId="4" fillId="0" borderId="114" xfId="1" applyNumberFormat="1" applyFont="1" applyBorder="1" applyAlignment="1">
      <alignment horizontal="center" vertical="center"/>
    </xf>
    <xf numFmtId="183" fontId="7" fillId="0" borderId="118" xfId="4" applyNumberFormat="1" applyFont="1" applyBorder="1" applyAlignment="1" applyProtection="1">
      <alignment vertical="center" shrinkToFit="1"/>
      <protection hidden="1"/>
    </xf>
    <xf numFmtId="183" fontId="4" fillId="2" borderId="106" xfId="1" applyNumberFormat="1" applyFont="1" applyFill="1" applyBorder="1" applyAlignment="1" applyProtection="1">
      <alignment vertical="center" shrinkToFit="1"/>
      <protection locked="0"/>
    </xf>
    <xf numFmtId="183" fontId="7" fillId="0" borderId="87" xfId="4" applyNumberFormat="1" applyFont="1" applyBorder="1" applyAlignment="1" applyProtection="1">
      <alignment vertical="center" shrinkToFit="1"/>
      <protection hidden="1"/>
    </xf>
    <xf numFmtId="183" fontId="7" fillId="0" borderId="101" xfId="4" applyNumberFormat="1" applyFont="1" applyBorder="1" applyAlignment="1" applyProtection="1">
      <alignment vertical="center" shrinkToFit="1"/>
      <protection hidden="1"/>
    </xf>
    <xf numFmtId="183" fontId="7" fillId="0" borderId="115" xfId="4" applyNumberFormat="1" applyFont="1" applyBorder="1" applyAlignment="1" applyProtection="1">
      <alignment vertical="center" shrinkToFit="1"/>
      <protection hidden="1"/>
    </xf>
    <xf numFmtId="183" fontId="4" fillId="2" borderId="129" xfId="1" applyNumberFormat="1" applyFont="1" applyFill="1" applyBorder="1" applyAlignment="1" applyProtection="1">
      <alignment vertical="center" shrinkToFit="1"/>
      <protection locked="0"/>
    </xf>
    <xf numFmtId="0" fontId="10" fillId="0" borderId="1" xfId="2" applyFont="1" applyBorder="1" applyAlignment="1">
      <alignment horizontal="left"/>
    </xf>
    <xf numFmtId="192" fontId="7" fillId="0" borderId="120" xfId="1" applyNumberFormat="1" applyFont="1" applyBorder="1" applyAlignment="1" applyProtection="1">
      <alignment horizontal="center" vertical="center" shrinkToFit="1"/>
      <protection hidden="1"/>
    </xf>
    <xf numFmtId="192" fontId="7" fillId="0" borderId="20" xfId="1" applyNumberFormat="1" applyFont="1" applyBorder="1" applyAlignment="1" applyProtection="1">
      <alignment horizontal="center" vertical="center" shrinkToFit="1"/>
      <protection hidden="1"/>
    </xf>
    <xf numFmtId="0" fontId="4" fillId="0" borderId="101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center" shrinkToFit="1"/>
    </xf>
    <xf numFmtId="0" fontId="31" fillId="0" borderId="0" xfId="5" applyFont="1" applyAlignment="1"/>
    <xf numFmtId="0" fontId="33" fillId="0" borderId="0" xfId="5" applyFont="1" applyAlignment="1"/>
    <xf numFmtId="0" fontId="33" fillId="0" borderId="205" xfId="5" applyFont="1" applyBorder="1" applyAlignment="1"/>
    <xf numFmtId="0" fontId="34" fillId="0" borderId="206" xfId="5" applyFont="1" applyBorder="1" applyAlignment="1">
      <alignment horizontal="distributed" vertical="center"/>
    </xf>
    <xf numFmtId="0" fontId="34" fillId="0" borderId="207" xfId="5" applyFont="1" applyBorder="1" applyAlignment="1">
      <alignment horizontal="distributed" vertical="center"/>
    </xf>
    <xf numFmtId="0" fontId="33" fillId="0" borderId="206" xfId="5" applyFont="1" applyBorder="1" applyAlignment="1"/>
    <xf numFmtId="0" fontId="33" fillId="0" borderId="207" xfId="5" applyFont="1" applyBorder="1" applyAlignment="1"/>
    <xf numFmtId="0" fontId="34" fillId="0" borderId="0" xfId="5" applyFont="1" applyBorder="1" applyAlignment="1">
      <alignment horizontal="center" vertical="center"/>
    </xf>
    <xf numFmtId="0" fontId="33" fillId="0" borderId="209" xfId="5" applyFont="1" applyBorder="1" applyAlignment="1"/>
    <xf numFmtId="0" fontId="31" fillId="0" borderId="208" xfId="5" applyFont="1" applyBorder="1" applyAlignment="1"/>
    <xf numFmtId="0" fontId="34" fillId="0" borderId="0" xfId="5" applyFont="1" applyBorder="1" applyAlignment="1">
      <alignment horizontal="distributed" vertical="center"/>
    </xf>
    <xf numFmtId="0" fontId="34" fillId="0" borderId="209" xfId="5" applyFont="1" applyBorder="1" applyAlignment="1">
      <alignment horizontal="distributed" vertical="center"/>
    </xf>
    <xf numFmtId="0" fontId="31" fillId="0" borderId="0" xfId="5" applyFont="1" applyBorder="1" applyAlignment="1"/>
    <xf numFmtId="0" fontId="31" fillId="9" borderId="0" xfId="5" applyFont="1" applyFill="1" applyBorder="1" applyAlignment="1"/>
    <xf numFmtId="0" fontId="33" fillId="0" borderId="0" xfId="5" applyFont="1" applyBorder="1" applyAlignment="1"/>
    <xf numFmtId="0" fontId="31" fillId="0" borderId="209" xfId="5" applyFont="1" applyBorder="1" applyAlignment="1"/>
    <xf numFmtId="0" fontId="31" fillId="0" borderId="210" xfId="5" applyFont="1" applyBorder="1" applyAlignment="1"/>
    <xf numFmtId="0" fontId="34" fillId="0" borderId="211" xfId="5" applyFont="1" applyBorder="1" applyAlignment="1">
      <alignment horizontal="distributed" vertical="center"/>
    </xf>
    <xf numFmtId="0" fontId="34" fillId="0" borderId="212" xfId="5" applyFont="1" applyBorder="1" applyAlignment="1">
      <alignment horizontal="distributed" vertical="center"/>
    </xf>
    <xf numFmtId="0" fontId="31" fillId="0" borderId="211" xfId="5" applyFont="1" applyBorder="1" applyAlignment="1"/>
    <xf numFmtId="0" fontId="31" fillId="0" borderId="212" xfId="5" applyFont="1" applyBorder="1" applyAlignment="1"/>
    <xf numFmtId="0" fontId="31" fillId="0" borderId="213" xfId="5" applyFont="1" applyBorder="1" applyAlignment="1"/>
    <xf numFmtId="0" fontId="34" fillId="0" borderId="214" xfId="5" applyFont="1" applyBorder="1" applyAlignment="1">
      <alignment horizontal="distributed" vertical="center"/>
    </xf>
    <xf numFmtId="0" fontId="34" fillId="0" borderId="215" xfId="5" applyFont="1" applyBorder="1" applyAlignment="1">
      <alignment horizontal="distributed" vertical="center"/>
    </xf>
    <xf numFmtId="0" fontId="31" fillId="0" borderId="214" xfId="5" applyFont="1" applyBorder="1" applyAlignment="1"/>
    <xf numFmtId="0" fontId="31" fillId="0" borderId="215" xfId="5" applyFont="1" applyBorder="1" applyAlignment="1"/>
    <xf numFmtId="0" fontId="31" fillId="0" borderId="0" xfId="5" applyFont="1" applyFill="1" applyBorder="1" applyAlignment="1"/>
    <xf numFmtId="0" fontId="3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vertical="center"/>
    </xf>
    <xf numFmtId="0" fontId="31" fillId="0" borderId="216" xfId="5" applyFont="1" applyBorder="1" applyAlignment="1"/>
    <xf numFmtId="0" fontId="34" fillId="0" borderId="217" xfId="5" applyFont="1" applyBorder="1" applyAlignment="1">
      <alignment horizontal="distributed" vertical="center"/>
    </xf>
    <xf numFmtId="0" fontId="34" fillId="0" borderId="218" xfId="5" applyFont="1" applyBorder="1" applyAlignment="1">
      <alignment horizontal="distributed" vertical="center"/>
    </xf>
    <xf numFmtId="0" fontId="31" fillId="0" borderId="217" xfId="5" applyFont="1" applyBorder="1" applyAlignment="1"/>
    <xf numFmtId="0" fontId="31" fillId="0" borderId="217" xfId="5" applyFont="1" applyFill="1" applyBorder="1" applyAlignment="1"/>
    <xf numFmtId="0" fontId="31" fillId="0" borderId="218" xfId="5" applyFont="1" applyBorder="1" applyAlignment="1"/>
    <xf numFmtId="0" fontId="33" fillId="0" borderId="0" xfId="5" applyFo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2" borderId="25" xfId="0" applyNumberFormat="1" applyFont="1" applyFill="1" applyBorder="1" applyAlignment="1" applyProtection="1">
      <alignment vertical="center"/>
      <protection hidden="1"/>
    </xf>
    <xf numFmtId="9" fontId="4" fillId="0" borderId="25" xfId="0" applyNumberFormat="1" applyFont="1" applyFill="1" applyBorder="1" applyAlignment="1" applyProtection="1">
      <alignment vertical="center" wrapText="1"/>
      <protection locked="0"/>
    </xf>
    <xf numFmtId="178" fontId="7" fillId="0" borderId="28" xfId="0" applyNumberFormat="1" applyFont="1" applyBorder="1" applyAlignment="1" applyProtection="1">
      <alignment vertical="center"/>
      <protection hidden="1"/>
    </xf>
    <xf numFmtId="9" fontId="4" fillId="3" borderId="28" xfId="0" applyNumberFormat="1" applyFont="1" applyFill="1" applyBorder="1" applyAlignment="1" applyProtection="1">
      <alignment vertical="center"/>
      <protection locked="0"/>
    </xf>
    <xf numFmtId="178" fontId="4" fillId="0" borderId="36" xfId="0" applyNumberFormat="1" applyFont="1" applyFill="1" applyBorder="1" applyAlignment="1" applyProtection="1">
      <alignment vertical="center"/>
      <protection hidden="1"/>
    </xf>
    <xf numFmtId="0" fontId="10" fillId="0" borderId="8" xfId="2" applyFont="1" applyBorder="1" applyAlignment="1">
      <alignment horizontal="left"/>
    </xf>
    <xf numFmtId="0" fontId="10" fillId="0" borderId="35" xfId="2" applyFont="1" applyBorder="1" applyAlignment="1">
      <alignment horizontal="left"/>
    </xf>
    <xf numFmtId="0" fontId="10" fillId="0" borderId="26" xfId="2" applyFont="1" applyBorder="1" applyAlignment="1">
      <alignment horizontal="left"/>
    </xf>
    <xf numFmtId="0" fontId="10" fillId="0" borderId="106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/>
    </xf>
    <xf numFmtId="0" fontId="10" fillId="0" borderId="2" xfId="2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3" xfId="0" applyBorder="1" applyAlignment="1">
      <alignment vertical="center"/>
    </xf>
    <xf numFmtId="0" fontId="0" fillId="0" borderId="224" xfId="0" applyBorder="1" applyAlignment="1">
      <alignment vertical="center"/>
    </xf>
    <xf numFmtId="0" fontId="0" fillId="0" borderId="22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23" xfId="0" applyFill="1" applyBorder="1" applyAlignment="1">
      <alignment vertical="center"/>
    </xf>
    <xf numFmtId="0" fontId="0" fillId="0" borderId="225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1" applyFont="1" applyFill="1" applyAlignment="1" applyProtection="1">
      <alignment horizontal="distributed" vertical="center"/>
      <protection hidden="1"/>
    </xf>
    <xf numFmtId="0" fontId="4" fillId="0" borderId="0" xfId="1" applyFont="1" applyFill="1" applyAlignment="1" applyProtection="1">
      <alignment horizontal="left" vertical="center"/>
      <protection hidden="1"/>
    </xf>
    <xf numFmtId="58" fontId="4" fillId="0" borderId="0" xfId="1" applyNumberFormat="1" applyFont="1" applyFill="1" applyAlignment="1" applyProtection="1">
      <alignment horizontal="left" vertical="center"/>
      <protection hidden="1"/>
    </xf>
    <xf numFmtId="38" fontId="4" fillId="0" borderId="30" xfId="4" applyFont="1" applyFill="1" applyBorder="1" applyAlignment="1">
      <alignment horizontal="distributed" vertical="center"/>
    </xf>
    <xf numFmtId="178" fontId="4" fillId="0" borderId="71" xfId="4" applyNumberFormat="1" applyFont="1" applyFill="1" applyBorder="1" applyAlignment="1">
      <alignment vertical="center"/>
    </xf>
    <xf numFmtId="178" fontId="4" fillId="0" borderId="72" xfId="4" applyNumberFormat="1" applyFont="1" applyFill="1" applyBorder="1" applyAlignment="1">
      <alignment vertical="center"/>
    </xf>
    <xf numFmtId="38" fontId="4" fillId="0" borderId="28" xfId="4" applyFont="1" applyFill="1" applyBorder="1" applyAlignment="1">
      <alignment vertical="center" shrinkToFit="1"/>
    </xf>
    <xf numFmtId="38" fontId="4" fillId="0" borderId="29" xfId="4" applyFont="1" applyFill="1" applyBorder="1" applyAlignment="1">
      <alignment vertical="center" shrinkToFit="1"/>
    </xf>
    <xf numFmtId="38" fontId="4" fillId="2" borderId="24" xfId="4" applyFont="1" applyFill="1" applyBorder="1" applyAlignment="1">
      <alignment vertical="center" shrinkToFit="1"/>
    </xf>
    <xf numFmtId="38" fontId="4" fillId="2" borderId="28" xfId="4" applyFont="1" applyFill="1" applyBorder="1" applyAlignment="1">
      <alignment vertical="center" shrinkToFit="1"/>
    </xf>
    <xf numFmtId="178" fontId="4" fillId="0" borderId="26" xfId="4" applyNumberFormat="1" applyFont="1" applyFill="1" applyBorder="1" applyAlignment="1">
      <alignment vertical="center"/>
    </xf>
    <xf numFmtId="38" fontId="4" fillId="0" borderId="24" xfId="4" applyFont="1" applyFill="1" applyBorder="1" applyAlignment="1">
      <alignment vertical="center" shrinkToFit="1"/>
    </xf>
    <xf numFmtId="38" fontId="4" fillId="0" borderId="47" xfId="4" applyFont="1" applyFill="1" applyBorder="1" applyAlignment="1">
      <alignment horizontal="distributed" vertical="center"/>
    </xf>
    <xf numFmtId="178" fontId="4" fillId="0" borderId="226" xfId="4" applyNumberFormat="1" applyFont="1" applyFill="1" applyBorder="1" applyAlignment="1">
      <alignment vertical="center"/>
    </xf>
    <xf numFmtId="178" fontId="4" fillId="0" borderId="108" xfId="4" applyNumberFormat="1" applyFont="1" applyFill="1" applyBorder="1" applyAlignment="1">
      <alignment vertical="center"/>
    </xf>
    <xf numFmtId="38" fontId="4" fillId="0" borderId="41" xfId="4" applyFont="1" applyFill="1" applyBorder="1" applyAlignment="1">
      <alignment vertical="center" shrinkToFit="1"/>
    </xf>
    <xf numFmtId="38" fontId="4" fillId="0" borderId="45" xfId="4" applyFont="1" applyFill="1" applyBorder="1" applyAlignment="1">
      <alignment vertical="center" shrinkToFit="1"/>
    </xf>
    <xf numFmtId="38" fontId="4" fillId="0" borderId="46" xfId="4" applyFont="1" applyFill="1" applyBorder="1" applyAlignment="1">
      <alignment vertical="center" shrinkToFit="1"/>
    </xf>
    <xf numFmtId="38" fontId="4" fillId="0" borderId="31" xfId="4" applyFont="1" applyFill="1" applyBorder="1" applyAlignment="1">
      <alignment horizontal="distributed" vertical="center" shrinkToFit="1"/>
    </xf>
    <xf numFmtId="38" fontId="4" fillId="0" borderId="28" xfId="4" applyFont="1" applyFill="1" applyBorder="1" applyAlignment="1">
      <alignment horizontal="distributed" vertical="center" shrinkToFit="1"/>
    </xf>
    <xf numFmtId="38" fontId="4" fillId="0" borderId="28" xfId="4" applyFont="1" applyFill="1" applyBorder="1" applyAlignment="1">
      <alignment horizontal="center" vertical="center" shrinkToFit="1"/>
    </xf>
    <xf numFmtId="38" fontId="4" fillId="0" borderId="25" xfId="4" applyFont="1" applyFill="1" applyBorder="1" applyAlignment="1">
      <alignment horizontal="distributed" vertical="center" shrinkToFit="1"/>
    </xf>
    <xf numFmtId="38" fontId="4" fillId="0" borderId="24" xfId="4" applyFont="1" applyFill="1" applyBorder="1" applyAlignment="1">
      <alignment horizontal="distributed" vertical="center" shrinkToFit="1"/>
    </xf>
    <xf numFmtId="38" fontId="4" fillId="0" borderId="29" xfId="4" applyFont="1" applyFill="1" applyBorder="1" applyAlignment="1">
      <alignment horizontal="distributed" vertical="center" shrinkToFit="1"/>
    </xf>
    <xf numFmtId="0" fontId="4" fillId="0" borderId="32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38" fontId="4" fillId="0" borderId="48" xfId="4" applyFont="1" applyFill="1" applyBorder="1" applyAlignment="1">
      <alignment vertical="center" shrinkToFit="1"/>
    </xf>
    <xf numFmtId="38" fontId="4" fillId="0" borderId="45" xfId="4" applyFont="1" applyFill="1" applyBorder="1" applyAlignment="1" applyProtection="1">
      <alignment vertical="center" shrinkToFit="1"/>
      <protection locked="0"/>
    </xf>
    <xf numFmtId="38" fontId="4" fillId="10" borderId="45" xfId="4" applyFont="1" applyFill="1" applyBorder="1" applyAlignment="1" applyProtection="1">
      <alignment vertical="center" shrinkToFit="1"/>
      <protection locked="0"/>
    </xf>
    <xf numFmtId="38" fontId="4" fillId="10" borderId="42" xfId="4" applyFont="1" applyFill="1" applyBorder="1" applyAlignment="1" applyProtection="1">
      <alignment vertical="center" shrinkToFit="1"/>
      <protection locked="0"/>
    </xf>
    <xf numFmtId="38" fontId="4" fillId="2" borderId="45" xfId="4" applyFont="1" applyFill="1" applyBorder="1" applyAlignment="1" applyProtection="1">
      <alignment vertical="center" shrinkToFit="1"/>
      <protection locked="0"/>
    </xf>
    <xf numFmtId="38" fontId="4" fillId="10" borderId="46" xfId="4" applyFont="1" applyFill="1" applyBorder="1" applyAlignment="1" applyProtection="1">
      <alignment vertical="center" shrinkToFit="1"/>
      <protection locked="0"/>
    </xf>
    <xf numFmtId="0" fontId="4" fillId="0" borderId="15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3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18" xfId="0" applyFont="1" applyFill="1" applyBorder="1" applyAlignment="1">
      <alignment vertical="center"/>
    </xf>
    <xf numFmtId="56" fontId="4" fillId="0" borderId="155" xfId="0" quotePrefix="1" applyNumberFormat="1" applyFont="1" applyFill="1" applyBorder="1" applyAlignment="1">
      <alignment vertical="center"/>
    </xf>
    <xf numFmtId="38" fontId="4" fillId="0" borderId="0" xfId="4" applyFont="1" applyFill="1" applyBorder="1" applyAlignment="1">
      <alignment vertical="center"/>
    </xf>
    <xf numFmtId="0" fontId="4" fillId="0" borderId="155" xfId="0" quotePrefix="1" applyFont="1" applyFill="1" applyBorder="1" applyAlignment="1">
      <alignment vertical="center"/>
    </xf>
    <xf numFmtId="196" fontId="4" fillId="2" borderId="45" xfId="4" applyNumberFormat="1" applyFont="1" applyFill="1" applyBorder="1" applyAlignment="1" applyProtection="1">
      <alignment vertical="center" shrinkToFit="1"/>
      <protection locked="0"/>
    </xf>
    <xf numFmtId="38" fontId="4" fillId="0" borderId="0" xfId="4" applyFont="1" applyFill="1" applyAlignment="1">
      <alignment vertical="center"/>
    </xf>
    <xf numFmtId="197" fontId="4" fillId="2" borderId="45" xfId="4" applyNumberFormat="1" applyFont="1" applyFill="1" applyBorder="1" applyAlignment="1" applyProtection="1">
      <alignment vertical="center" shrinkToFit="1"/>
      <protection locked="0"/>
    </xf>
    <xf numFmtId="0" fontId="37" fillId="0" borderId="0" xfId="0" applyFont="1" applyFill="1" applyAlignment="1">
      <alignment vertical="center"/>
    </xf>
    <xf numFmtId="193" fontId="4" fillId="0" borderId="0" xfId="0" applyNumberFormat="1" applyFont="1" applyFill="1" applyBorder="1" applyAlignment="1">
      <alignment vertical="center"/>
    </xf>
    <xf numFmtId="200" fontId="4" fillId="2" borderId="46" xfId="4" applyNumberFormat="1" applyFont="1" applyFill="1" applyBorder="1" applyAlignment="1" applyProtection="1">
      <alignment vertical="center" shrinkToFit="1"/>
      <protection locked="0"/>
    </xf>
    <xf numFmtId="38" fontId="4" fillId="0" borderId="0" xfId="0" applyNumberFormat="1" applyFont="1" applyFill="1" applyAlignment="1">
      <alignment vertical="center"/>
    </xf>
    <xf numFmtId="200" fontId="4" fillId="0" borderId="45" xfId="4" applyNumberFormat="1" applyFont="1" applyFill="1" applyBorder="1" applyAlignment="1" applyProtection="1">
      <alignment vertical="center" shrinkToFit="1"/>
      <protection locked="0"/>
    </xf>
    <xf numFmtId="200" fontId="4" fillId="0" borderId="46" xfId="4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9" fontId="4" fillId="0" borderId="0" xfId="0" applyNumberFormat="1" applyFont="1" applyFill="1" applyAlignment="1">
      <alignment vertical="center"/>
    </xf>
    <xf numFmtId="200" fontId="4" fillId="2" borderId="45" xfId="4" applyNumberFormat="1" applyFont="1" applyFill="1" applyBorder="1" applyAlignment="1" applyProtection="1">
      <alignment vertical="center" shrinkToFit="1"/>
      <protection locked="0"/>
    </xf>
    <xf numFmtId="200" fontId="4" fillId="2" borderId="46" xfId="4" applyNumberFormat="1" applyFont="1" applyFill="1" applyBorder="1" applyAlignment="1">
      <alignment vertical="center" shrinkToFit="1"/>
    </xf>
    <xf numFmtId="38" fontId="4" fillId="0" borderId="0" xfId="0" applyNumberFormat="1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68" xfId="0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113" xfId="0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187" fontId="0" fillId="3" borderId="7" xfId="0" applyNumberFormat="1" applyFill="1" applyBorder="1"/>
    <xf numFmtId="187" fontId="0" fillId="3" borderId="29" xfId="0" applyNumberFormat="1" applyFill="1" applyBorder="1"/>
    <xf numFmtId="187" fontId="0" fillId="3" borderId="15" xfId="0" applyNumberFormat="1" applyFill="1" applyBorder="1"/>
    <xf numFmtId="0" fontId="0" fillId="0" borderId="234" xfId="0" applyFill="1" applyBorder="1" applyAlignment="1">
      <alignment vertical="center"/>
    </xf>
    <xf numFmtId="0" fontId="0" fillId="0" borderId="235" xfId="0" applyFill="1" applyBorder="1" applyAlignment="1">
      <alignment vertical="center"/>
    </xf>
    <xf numFmtId="193" fontId="0" fillId="3" borderId="219" xfId="0" applyNumberFormat="1" applyFont="1" applyFill="1" applyBorder="1" applyAlignment="1">
      <alignment vertical="center"/>
    </xf>
    <xf numFmtId="193" fontId="0" fillId="3" borderId="220" xfId="0" applyNumberFormat="1" applyFont="1" applyFill="1" applyBorder="1" applyAlignment="1">
      <alignment vertical="center"/>
    </xf>
    <xf numFmtId="193" fontId="0" fillId="3" borderId="222" xfId="0" applyNumberFormat="1" applyFont="1" applyFill="1" applyBorder="1" applyAlignment="1">
      <alignment vertical="center"/>
    </xf>
    <xf numFmtId="193" fontId="0" fillId="3" borderId="221" xfId="0" applyNumberFormat="1" applyFont="1" applyFill="1" applyBorder="1" applyAlignment="1">
      <alignment vertical="center"/>
    </xf>
    <xf numFmtId="38" fontId="39" fillId="0" borderId="28" xfId="4" applyFont="1" applyBorder="1" applyAlignment="1">
      <alignment vertical="center"/>
    </xf>
    <xf numFmtId="201" fontId="0" fillId="3" borderId="222" xfId="0" applyNumberFormat="1" applyFont="1" applyFill="1" applyBorder="1" applyAlignment="1">
      <alignment vertical="center"/>
    </xf>
    <xf numFmtId="201" fontId="0" fillId="3" borderId="33" xfId="0" applyNumberFormat="1" applyFill="1" applyBorder="1" applyAlignment="1">
      <alignment horizontal="left" vertical="center"/>
    </xf>
    <xf numFmtId="201" fontId="0" fillId="0" borderId="232" xfId="0" applyNumberFormat="1" applyFont="1" applyFill="1" applyBorder="1" applyAlignment="1">
      <alignment vertical="center"/>
    </xf>
    <xf numFmtId="201" fontId="0" fillId="0" borderId="236" xfId="0" applyNumberFormat="1" applyFont="1" applyFill="1" applyBorder="1" applyAlignment="1">
      <alignment vertical="center"/>
    </xf>
    <xf numFmtId="201" fontId="0" fillId="0" borderId="237" xfId="0" applyNumberFormat="1" applyFont="1" applyFill="1" applyBorder="1" applyAlignment="1">
      <alignment vertical="center"/>
    </xf>
    <xf numFmtId="201" fontId="0" fillId="3" borderId="28" xfId="0" applyNumberFormat="1" applyFont="1" applyFill="1" applyBorder="1" applyAlignment="1">
      <alignment vertical="center"/>
    </xf>
    <xf numFmtId="201" fontId="0" fillId="0" borderId="233" xfId="0" applyNumberFormat="1" applyFont="1" applyFill="1" applyBorder="1" applyAlignment="1">
      <alignment vertical="center"/>
    </xf>
    <xf numFmtId="38" fontId="39" fillId="0" borderId="25" xfId="4" applyFont="1" applyBorder="1" applyAlignment="1">
      <alignment vertical="center"/>
    </xf>
    <xf numFmtId="193" fontId="38" fillId="3" borderId="239" xfId="0" applyNumberFormat="1" applyFont="1" applyFill="1" applyBorder="1" applyAlignment="1">
      <alignment vertical="center"/>
    </xf>
    <xf numFmtId="193" fontId="0" fillId="3" borderId="240" xfId="0" applyNumberFormat="1" applyFont="1" applyFill="1" applyBorder="1" applyAlignment="1">
      <alignment vertical="center"/>
    </xf>
    <xf numFmtId="193" fontId="0" fillId="3" borderId="241" xfId="0" applyNumberFormat="1" applyFont="1" applyFill="1" applyBorder="1" applyAlignment="1">
      <alignment vertical="center"/>
    </xf>
    <xf numFmtId="38" fontId="39" fillId="0" borderId="30" xfId="4" applyFont="1" applyBorder="1" applyAlignment="1">
      <alignment vertical="center"/>
    </xf>
    <xf numFmtId="0" fontId="39" fillId="0" borderId="30" xfId="0" applyFont="1" applyBorder="1" applyAlignment="1">
      <alignment vertical="center"/>
    </xf>
    <xf numFmtId="193" fontId="0" fillId="3" borderId="242" xfId="0" applyNumberFormat="1" applyFont="1" applyFill="1" applyBorder="1" applyAlignment="1">
      <alignment vertical="center"/>
    </xf>
    <xf numFmtId="193" fontId="38" fillId="3" borderId="240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193" fontId="0" fillId="3" borderId="243" xfId="0" applyNumberFormat="1" applyFont="1" applyFill="1" applyBorder="1" applyAlignment="1">
      <alignment vertical="center"/>
    </xf>
    <xf numFmtId="193" fontId="0" fillId="3" borderId="244" xfId="0" applyNumberFormat="1" applyFont="1" applyFill="1" applyBorder="1" applyAlignment="1">
      <alignment vertical="center"/>
    </xf>
    <xf numFmtId="193" fontId="0" fillId="3" borderId="245" xfId="0" applyNumberFormat="1" applyFont="1" applyFill="1" applyBorder="1" applyAlignment="1">
      <alignment vertical="center"/>
    </xf>
    <xf numFmtId="193" fontId="0" fillId="3" borderId="246" xfId="0" applyNumberFormat="1" applyFont="1" applyFill="1" applyBorder="1" applyAlignment="1">
      <alignment vertical="center"/>
    </xf>
    <xf numFmtId="38" fontId="39" fillId="0" borderId="45" xfId="4" applyFont="1" applyBorder="1" applyAlignment="1">
      <alignment vertical="center"/>
    </xf>
    <xf numFmtId="201" fontId="0" fillId="3" borderId="45" xfId="0" applyNumberFormat="1" applyFont="1" applyFill="1" applyBorder="1" applyAlignment="1">
      <alignment vertical="center"/>
    </xf>
    <xf numFmtId="38" fontId="38" fillId="0" borderId="24" xfId="4" applyFont="1" applyBorder="1" applyAlignment="1">
      <alignment vertical="center"/>
    </xf>
    <xf numFmtId="193" fontId="38" fillId="3" borderId="106" xfId="0" applyNumberFormat="1" applyFont="1" applyFill="1" applyBorder="1" applyAlignment="1">
      <alignment vertical="center"/>
    </xf>
    <xf numFmtId="193" fontId="0" fillId="3" borderId="116" xfId="0" applyNumberFormat="1" applyFont="1" applyFill="1" applyBorder="1" applyAlignment="1">
      <alignment vertical="center"/>
    </xf>
    <xf numFmtId="202" fontId="39" fillId="0" borderId="47" xfId="4" applyNumberFormat="1" applyFont="1" applyBorder="1" applyAlignment="1">
      <alignment vertical="center"/>
    </xf>
    <xf numFmtId="202" fontId="38" fillId="0" borderId="41" xfId="4" applyNumberFormat="1" applyFont="1" applyBorder="1" applyAlignment="1">
      <alignment vertical="center"/>
    </xf>
    <xf numFmtId="193" fontId="12" fillId="0" borderId="250" xfId="0" applyNumberFormat="1" applyFont="1" applyFill="1" applyBorder="1" applyAlignment="1">
      <alignment vertical="center"/>
    </xf>
    <xf numFmtId="193" fontId="12" fillId="0" borderId="238" xfId="0" applyNumberFormat="1" applyFont="1" applyFill="1" applyBorder="1" applyAlignment="1">
      <alignment vertical="center"/>
    </xf>
    <xf numFmtId="0" fontId="0" fillId="0" borderId="25" xfId="0" applyFont="1" applyBorder="1" applyAlignment="1">
      <alignment horizontal="right" vertical="center"/>
    </xf>
    <xf numFmtId="193" fontId="12" fillId="0" borderId="247" xfId="0" applyNumberFormat="1" applyFont="1" applyFill="1" applyBorder="1" applyAlignment="1">
      <alignment vertical="center"/>
    </xf>
    <xf numFmtId="193" fontId="12" fillId="0" borderId="251" xfId="0" applyNumberFormat="1" applyFont="1" applyFill="1" applyBorder="1" applyAlignment="1">
      <alignment vertical="center"/>
    </xf>
    <xf numFmtId="193" fontId="12" fillId="0" borderId="252" xfId="0" applyNumberFormat="1" applyFont="1" applyFill="1" applyBorder="1" applyAlignment="1">
      <alignment vertical="center"/>
    </xf>
    <xf numFmtId="0" fontId="12" fillId="0" borderId="247" xfId="0" applyFont="1" applyBorder="1" applyAlignment="1">
      <alignment vertical="center"/>
    </xf>
    <xf numFmtId="0" fontId="12" fillId="0" borderId="248" xfId="0" applyFont="1" applyBorder="1" applyAlignment="1">
      <alignment vertical="center"/>
    </xf>
    <xf numFmtId="0" fontId="12" fillId="0" borderId="249" xfId="0" applyFont="1" applyBorder="1" applyAlignment="1">
      <alignment vertical="center"/>
    </xf>
    <xf numFmtId="193" fontId="12" fillId="0" borderId="14" xfId="0" applyNumberFormat="1" applyFont="1" applyFill="1" applyBorder="1" applyAlignment="1">
      <alignment vertical="center"/>
    </xf>
    <xf numFmtId="0" fontId="0" fillId="0" borderId="253" xfId="0" applyFont="1" applyBorder="1" applyAlignment="1">
      <alignment vertical="center"/>
    </xf>
    <xf numFmtId="0" fontId="0" fillId="0" borderId="254" xfId="0" applyFont="1" applyBorder="1" applyAlignment="1">
      <alignment vertical="center"/>
    </xf>
    <xf numFmtId="0" fontId="0" fillId="0" borderId="255" xfId="0" applyFont="1" applyBorder="1" applyAlignment="1">
      <alignment vertical="center"/>
    </xf>
    <xf numFmtId="38" fontId="38" fillId="0" borderId="256" xfId="4" applyFont="1" applyBorder="1" applyAlignment="1">
      <alignment vertical="center"/>
    </xf>
    <xf numFmtId="0" fontId="0" fillId="0" borderId="253" xfId="0" applyFont="1" applyFill="1" applyBorder="1" applyAlignment="1">
      <alignment vertical="center"/>
    </xf>
    <xf numFmtId="0" fontId="0" fillId="0" borderId="255" xfId="0" applyFont="1" applyFill="1" applyBorder="1" applyAlignment="1">
      <alignment vertical="center"/>
    </xf>
    <xf numFmtId="0" fontId="0" fillId="0" borderId="256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0" fillId="3" borderId="239" xfId="0" applyFont="1" applyFill="1" applyBorder="1" applyAlignment="1">
      <alignment vertical="center"/>
    </xf>
    <xf numFmtId="0" fontId="0" fillId="3" borderId="240" xfId="0" applyFont="1" applyFill="1" applyBorder="1" applyAlignment="1">
      <alignment vertical="center"/>
    </xf>
    <xf numFmtId="0" fontId="0" fillId="3" borderId="241" xfId="0" applyFont="1" applyFill="1" applyBorder="1" applyAlignment="1">
      <alignment vertical="center"/>
    </xf>
    <xf numFmtId="193" fontId="12" fillId="0" borderId="155" xfId="0" applyNumberFormat="1" applyFont="1" applyFill="1" applyBorder="1" applyAlignment="1">
      <alignment vertical="center"/>
    </xf>
    <xf numFmtId="193" fontId="0" fillId="3" borderId="36" xfId="0" applyNumberFormat="1" applyFont="1" applyFill="1" applyBorder="1" applyAlignment="1">
      <alignment vertical="center"/>
    </xf>
    <xf numFmtId="0" fontId="0" fillId="3" borderId="50" xfId="0" applyFont="1" applyFill="1" applyBorder="1" applyAlignment="1">
      <alignment vertical="center"/>
    </xf>
    <xf numFmtId="0" fontId="0" fillId="0" borderId="257" xfId="0" applyFont="1" applyBorder="1" applyAlignment="1">
      <alignment horizontal="center" vertical="center" wrapText="1"/>
    </xf>
    <xf numFmtId="0" fontId="0" fillId="0" borderId="258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3" borderId="258" xfId="0" applyFill="1" applyBorder="1" applyAlignment="1">
      <alignment vertical="center"/>
    </xf>
    <xf numFmtId="193" fontId="0" fillId="3" borderId="30" xfId="0" applyNumberFormat="1" applyFont="1" applyFill="1" applyBorder="1" applyAlignment="1">
      <alignment vertical="center"/>
    </xf>
    <xf numFmtId="0" fontId="0" fillId="0" borderId="260" xfId="0" applyBorder="1" applyAlignment="1">
      <alignment vertical="center"/>
    </xf>
    <xf numFmtId="193" fontId="39" fillId="0" borderId="30" xfId="4" applyNumberFormat="1" applyFont="1" applyBorder="1" applyAlignment="1">
      <alignment vertical="center"/>
    </xf>
    <xf numFmtId="193" fontId="12" fillId="0" borderId="30" xfId="0" applyNumberFormat="1" applyFont="1" applyBorder="1" applyAlignment="1">
      <alignment vertical="center"/>
    </xf>
    <xf numFmtId="193" fontId="0" fillId="3" borderId="39" xfId="0" applyNumberFormat="1" applyFont="1" applyFill="1" applyBorder="1" applyAlignment="1">
      <alignment vertical="center"/>
    </xf>
    <xf numFmtId="183" fontId="6" fillId="3" borderId="177" xfId="2" applyNumberFormat="1" applyFont="1" applyFill="1" applyBorder="1"/>
    <xf numFmtId="183" fontId="6" fillId="3" borderId="181" xfId="2" applyNumberFormat="1" applyFont="1" applyFill="1" applyBorder="1"/>
    <xf numFmtId="183" fontId="6" fillId="3" borderId="182" xfId="2" applyNumberFormat="1" applyFont="1" applyFill="1" applyBorder="1"/>
    <xf numFmtId="183" fontId="6" fillId="3" borderId="52" xfId="2" applyNumberFormat="1" applyFont="1" applyFill="1" applyBorder="1"/>
    <xf numFmtId="183" fontId="6" fillId="3" borderId="184" xfId="2" applyNumberFormat="1" applyFont="1" applyFill="1" applyBorder="1"/>
    <xf numFmtId="183" fontId="6" fillId="3" borderId="185" xfId="3" applyNumberFormat="1" applyFont="1" applyFill="1" applyBorder="1"/>
    <xf numFmtId="183" fontId="6" fillId="3" borderId="24" xfId="2" applyNumberFormat="1" applyFont="1" applyFill="1" applyBorder="1"/>
    <xf numFmtId="183" fontId="6" fillId="3" borderId="24" xfId="3" applyNumberFormat="1" applyFont="1" applyFill="1" applyBorder="1"/>
    <xf numFmtId="183" fontId="6" fillId="3" borderId="184" xfId="3" applyNumberFormat="1" applyFont="1" applyFill="1" applyBorder="1"/>
    <xf numFmtId="183" fontId="6" fillId="3" borderId="184" xfId="3" applyNumberFormat="1" applyFont="1" applyFill="1" applyBorder="1" applyAlignment="1">
      <alignment vertical="center"/>
    </xf>
    <xf numFmtId="183" fontId="6" fillId="3" borderId="193" xfId="2" applyNumberFormat="1" applyFont="1" applyFill="1" applyBorder="1" applyAlignment="1">
      <alignment shrinkToFit="1"/>
    </xf>
    <xf numFmtId="183" fontId="6" fillId="0" borderId="261" xfId="2" applyNumberFormat="1" applyFont="1" applyFill="1" applyBorder="1"/>
    <xf numFmtId="183" fontId="6" fillId="0" borderId="262" xfId="2" applyNumberFormat="1" applyFont="1" applyFill="1" applyBorder="1"/>
    <xf numFmtId="183" fontId="6" fillId="0" borderId="263" xfId="2" applyNumberFormat="1" applyFont="1" applyFill="1" applyBorder="1"/>
    <xf numFmtId="183" fontId="6" fillId="0" borderId="264" xfId="2" applyNumberFormat="1" applyFont="1" applyFill="1" applyBorder="1"/>
    <xf numFmtId="183" fontId="6" fillId="0" borderId="196" xfId="2" applyNumberFormat="1" applyFont="1" applyFill="1" applyBorder="1"/>
    <xf numFmtId="183" fontId="6" fillId="0" borderId="265" xfId="2" applyNumberFormat="1" applyFont="1" applyFill="1" applyBorder="1"/>
    <xf numFmtId="182" fontId="10" fillId="0" borderId="129" xfId="2" applyNumberFormat="1" applyFont="1" applyFill="1" applyBorder="1" applyAlignment="1">
      <alignment shrinkToFit="1"/>
    </xf>
    <xf numFmtId="183" fontId="6" fillId="0" borderId="266" xfId="2" applyNumberFormat="1" applyFont="1" applyBorder="1"/>
    <xf numFmtId="183" fontId="6" fillId="0" borderId="268" xfId="2" applyNumberFormat="1" applyFont="1" applyFill="1" applyBorder="1"/>
    <xf numFmtId="183" fontId="6" fillId="0" borderId="269" xfId="2" applyNumberFormat="1" applyFont="1" applyFill="1" applyBorder="1"/>
    <xf numFmtId="183" fontId="6" fillId="0" borderId="270" xfId="2" applyNumberFormat="1" applyFont="1" applyFill="1" applyBorder="1"/>
    <xf numFmtId="183" fontId="6" fillId="0" borderId="271" xfId="2" applyNumberFormat="1" applyFont="1" applyFill="1" applyBorder="1"/>
    <xf numFmtId="183" fontId="6" fillId="0" borderId="267" xfId="2" applyNumberFormat="1" applyFont="1" applyFill="1" applyBorder="1"/>
    <xf numFmtId="183" fontId="6" fillId="0" borderId="272" xfId="2" applyNumberFormat="1" applyFont="1" applyFill="1" applyBorder="1"/>
    <xf numFmtId="183" fontId="6" fillId="0" borderId="273" xfId="2" applyNumberFormat="1" applyFont="1" applyFill="1" applyBorder="1" applyAlignment="1">
      <alignment shrinkToFit="1"/>
    </xf>
    <xf numFmtId="183" fontId="6" fillId="0" borderId="274" xfId="2" applyNumberFormat="1" applyFont="1" applyFill="1" applyBorder="1" applyAlignment="1">
      <alignment shrinkToFit="1"/>
    </xf>
    <xf numFmtId="183" fontId="6" fillId="0" borderId="275" xfId="2" applyNumberFormat="1" applyFont="1" applyFill="1" applyBorder="1"/>
    <xf numFmtId="183" fontId="6" fillId="0" borderId="276" xfId="2" applyNumberFormat="1" applyFont="1" applyFill="1" applyBorder="1"/>
    <xf numFmtId="183" fontId="6" fillId="0" borderId="277" xfId="2" applyNumberFormat="1" applyFont="1" applyBorder="1" applyAlignment="1">
      <alignment horizontal="left" vertical="top" wrapText="1"/>
    </xf>
    <xf numFmtId="183" fontId="6" fillId="0" borderId="278" xfId="2" applyNumberFormat="1" applyFont="1" applyBorder="1" applyAlignment="1">
      <alignment horizontal="left" vertical="top" wrapText="1"/>
    </xf>
    <xf numFmtId="203" fontId="0" fillId="0" borderId="259" xfId="0" applyNumberFormat="1" applyBorder="1" applyAlignment="1">
      <alignment vertical="center"/>
    </xf>
    <xf numFmtId="203" fontId="0" fillId="0" borderId="257" xfId="0" applyNumberFormat="1" applyBorder="1" applyAlignment="1">
      <alignment vertical="center"/>
    </xf>
    <xf numFmtId="0" fontId="0" fillId="0" borderId="232" xfId="0" applyFont="1" applyFill="1" applyBorder="1" applyAlignment="1">
      <alignment vertical="center"/>
    </xf>
    <xf numFmtId="0" fontId="0" fillId="0" borderId="279" xfId="0" applyFont="1" applyFill="1" applyBorder="1" applyAlignment="1">
      <alignment vertical="center"/>
    </xf>
    <xf numFmtId="0" fontId="0" fillId="0" borderId="237" xfId="0" applyFont="1" applyFill="1" applyBorder="1" applyAlignment="1">
      <alignment vertical="center"/>
    </xf>
    <xf numFmtId="0" fontId="12" fillId="0" borderId="280" xfId="0" applyFont="1" applyBorder="1" applyAlignment="1">
      <alignment vertical="center"/>
    </xf>
    <xf numFmtId="193" fontId="12" fillId="0" borderId="281" xfId="0" applyNumberFormat="1" applyFont="1" applyFill="1" applyBorder="1" applyAlignment="1">
      <alignment vertical="center"/>
    </xf>
    <xf numFmtId="193" fontId="12" fillId="0" borderId="283" xfId="0" applyNumberFormat="1" applyFont="1" applyFill="1" applyBorder="1" applyAlignment="1">
      <alignment vertical="center"/>
    </xf>
    <xf numFmtId="193" fontId="0" fillId="0" borderId="232" xfId="0" applyNumberFormat="1" applyFont="1" applyFill="1" applyBorder="1" applyAlignment="1">
      <alignment vertical="center"/>
    </xf>
    <xf numFmtId="193" fontId="0" fillId="0" borderId="282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13" xfId="0" applyBorder="1" applyAlignment="1">
      <alignment vertical="center"/>
    </xf>
    <xf numFmtId="0" fontId="0" fillId="0" borderId="12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39" xfId="0" applyFont="1" applyFill="1" applyBorder="1" applyAlignment="1">
      <alignment vertical="center"/>
    </xf>
    <xf numFmtId="0" fontId="0" fillId="0" borderId="240" xfId="0" applyFont="1" applyFill="1" applyBorder="1" applyAlignment="1">
      <alignment vertical="center"/>
    </xf>
    <xf numFmtId="0" fontId="0" fillId="0" borderId="241" xfId="0" applyFont="1" applyFill="1" applyBorder="1" applyAlignment="1">
      <alignment vertical="center"/>
    </xf>
    <xf numFmtId="38" fontId="38" fillId="0" borderId="30" xfId="4" applyFont="1" applyBorder="1" applyAlignment="1">
      <alignment vertical="center"/>
    </xf>
    <xf numFmtId="0" fontId="0" fillId="0" borderId="242" xfId="0" applyFont="1" applyFill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240" xfId="0" applyFont="1" applyFill="1" applyBorder="1" applyAlignment="1">
      <alignment vertical="center"/>
    </xf>
    <xf numFmtId="0" fontId="38" fillId="0" borderId="106" xfId="0" applyFont="1" applyFill="1" applyBorder="1" applyAlignment="1">
      <alignment vertical="center"/>
    </xf>
    <xf numFmtId="38" fontId="39" fillId="0" borderId="47" xfId="4" applyFont="1" applyBorder="1" applyAlignment="1">
      <alignment vertical="center"/>
    </xf>
    <xf numFmtId="38" fontId="4" fillId="0" borderId="37" xfId="4" applyFont="1" applyFill="1" applyBorder="1" applyAlignment="1">
      <alignment vertical="center" shrinkToFit="1"/>
    </xf>
    <xf numFmtId="38" fontId="4" fillId="0" borderId="56" xfId="4" applyFont="1" applyFill="1" applyBorder="1" applyAlignment="1">
      <alignment vertical="center" shrinkToFit="1"/>
    </xf>
    <xf numFmtId="38" fontId="4" fillId="0" borderId="54" xfId="4" applyFont="1" applyFill="1" applyBorder="1" applyAlignment="1">
      <alignment horizontal="distributed" vertical="center"/>
    </xf>
    <xf numFmtId="178" fontId="4" fillId="0" borderId="69" xfId="4" applyNumberFormat="1" applyFont="1" applyFill="1" applyBorder="1" applyAlignment="1">
      <alignment vertical="center"/>
    </xf>
    <xf numFmtId="178" fontId="4" fillId="0" borderId="107" xfId="4" applyNumberFormat="1" applyFont="1" applyFill="1" applyBorder="1" applyAlignment="1">
      <alignment vertical="center"/>
    </xf>
    <xf numFmtId="38" fontId="4" fillId="0" borderId="52" xfId="4" applyFont="1" applyFill="1" applyBorder="1" applyAlignment="1" applyProtection="1">
      <alignment vertical="center" shrinkToFit="1"/>
      <protection locked="0"/>
    </xf>
    <xf numFmtId="38" fontId="4" fillId="2" borderId="37" xfId="4" applyFont="1" applyFill="1" applyBorder="1" applyAlignment="1" applyProtection="1">
      <alignment vertical="center" shrinkToFit="1"/>
      <protection locked="0"/>
    </xf>
    <xf numFmtId="0" fontId="4" fillId="0" borderId="129" xfId="0" applyFont="1" applyFill="1" applyBorder="1" applyAlignment="1">
      <alignment horizontal="distributed" vertical="center"/>
    </xf>
    <xf numFmtId="0" fontId="4" fillId="0" borderId="227" xfId="0" applyFont="1" applyFill="1" applyBorder="1" applyAlignment="1">
      <alignment horizontal="center" vertical="center"/>
    </xf>
    <xf numFmtId="0" fontId="36" fillId="0" borderId="95" xfId="0" applyFont="1" applyFill="1" applyBorder="1" applyAlignment="1">
      <alignment horizontal="center" vertical="center"/>
    </xf>
    <xf numFmtId="38" fontId="24" fillId="0" borderId="28" xfId="4" applyFont="1" applyFill="1" applyBorder="1" applyAlignment="1">
      <alignment horizontal="distributed" vertical="center" shrinkToFit="1"/>
    </xf>
    <xf numFmtId="199" fontId="4" fillId="3" borderId="45" xfId="4" applyNumberFormat="1" applyFont="1" applyFill="1" applyBorder="1" applyAlignment="1" applyProtection="1">
      <alignment horizontal="right" vertical="center" shrinkToFit="1"/>
      <protection locked="0"/>
    </xf>
    <xf numFmtId="0" fontId="4" fillId="0" borderId="2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vertical="center"/>
    </xf>
    <xf numFmtId="38" fontId="4" fillId="0" borderId="29" xfId="4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114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178" fontId="36" fillId="0" borderId="0" xfId="4" applyNumberFormat="1" applyFont="1" applyFill="1" applyBorder="1" applyAlignment="1">
      <alignment vertical="center"/>
    </xf>
    <xf numFmtId="200" fontId="4" fillId="0" borderId="0" xfId="4" applyNumberFormat="1" applyFont="1" applyFill="1" applyBorder="1" applyAlignment="1" applyProtection="1">
      <alignment vertical="center" shrinkToFit="1"/>
      <protection locked="0"/>
    </xf>
    <xf numFmtId="38" fontId="4" fillId="0" borderId="0" xfId="4" applyFont="1" applyFill="1" applyBorder="1" applyAlignment="1">
      <alignment vertical="center" shrinkToFit="1"/>
    </xf>
    <xf numFmtId="200" fontId="4" fillId="0" borderId="0" xfId="4" applyNumberFormat="1" applyFont="1" applyFill="1" applyBorder="1" applyAlignment="1">
      <alignment vertical="center" shrinkToFit="1"/>
    </xf>
    <xf numFmtId="204" fontId="36" fillId="0" borderId="0" xfId="4" applyNumberFormat="1" applyFont="1" applyFill="1" applyBorder="1" applyAlignment="1">
      <alignment vertical="center" shrinkToFit="1"/>
    </xf>
    <xf numFmtId="191" fontId="7" fillId="3" borderId="36" xfId="0" applyNumberFormat="1" applyFont="1" applyFill="1" applyBorder="1" applyAlignment="1">
      <alignment horizontal="center" vertical="center" shrinkToFit="1"/>
    </xf>
    <xf numFmtId="191" fontId="7" fillId="0" borderId="38" xfId="0" applyNumberFormat="1" applyFont="1" applyBorder="1" applyAlignment="1">
      <alignment horizontal="center" vertical="center" shrinkToFit="1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39" xfId="0" applyNumberFormat="1" applyFont="1" applyBorder="1" applyAlignment="1">
      <alignment horizontal="center" vertical="center" shrinkToFit="1"/>
    </xf>
    <xf numFmtId="191" fontId="7" fillId="0" borderId="34" xfId="0" applyNumberFormat="1" applyFont="1" applyBorder="1" applyAlignment="1">
      <alignment horizontal="center" vertical="center" shrinkToFit="1"/>
    </xf>
    <xf numFmtId="176" fontId="7" fillId="0" borderId="100" xfId="0" applyNumberFormat="1" applyFont="1" applyBorder="1" applyAlignment="1" applyProtection="1">
      <alignment horizontal="center" vertical="center" shrinkToFit="1"/>
      <protection hidden="1"/>
    </xf>
    <xf numFmtId="176" fontId="7" fillId="0" borderId="94" xfId="0" applyNumberFormat="1" applyFont="1" applyBorder="1" applyAlignment="1" applyProtection="1">
      <alignment horizontal="center" vertical="center" shrinkToFit="1"/>
      <protection hidden="1"/>
    </xf>
    <xf numFmtId="192" fontId="7" fillId="0" borderId="87" xfId="0" applyNumberFormat="1" applyFont="1" applyFill="1" applyBorder="1" applyAlignment="1" applyProtection="1">
      <alignment horizontal="center" vertical="center" shrinkToFit="1"/>
      <protection hidden="1"/>
    </xf>
    <xf numFmtId="192" fontId="7" fillId="0" borderId="101" xfId="0" applyNumberFormat="1" applyFont="1" applyFill="1" applyBorder="1" applyAlignment="1" applyProtection="1">
      <alignment horizontal="center" vertical="center" shrinkToFit="1"/>
      <protection hidden="1"/>
    </xf>
    <xf numFmtId="192" fontId="7" fillId="0" borderId="101" xfId="0" applyNumberFormat="1" applyFont="1" applyBorder="1" applyAlignment="1" applyProtection="1">
      <alignment horizontal="center" vertical="center" shrinkToFit="1"/>
      <protection hidden="1"/>
    </xf>
    <xf numFmtId="192" fontId="7" fillId="0" borderId="94" xfId="0" applyNumberFormat="1" applyFont="1" applyBorder="1" applyAlignment="1" applyProtection="1">
      <alignment horizontal="center" vertical="center" shrinkToFit="1"/>
      <protection hidden="1"/>
    </xf>
    <xf numFmtId="192" fontId="7" fillId="0" borderId="129" xfId="0" applyNumberFormat="1" applyFont="1" applyBorder="1" applyAlignment="1" applyProtection="1">
      <alignment horizontal="center" vertical="center" shrinkToFit="1"/>
      <protection hidden="1"/>
    </xf>
    <xf numFmtId="192" fontId="7" fillId="0" borderId="95" xfId="0" applyNumberFormat="1" applyFont="1" applyBorder="1" applyAlignment="1" applyProtection="1">
      <alignment horizontal="center" vertical="center" shrinkToFit="1"/>
      <protection hidden="1"/>
    </xf>
    <xf numFmtId="198" fontId="4" fillId="3" borderId="45" xfId="4" applyNumberFormat="1" applyFont="1" applyFill="1" applyBorder="1" applyAlignment="1" applyProtection="1">
      <alignment vertical="center" shrinkToFit="1"/>
      <protection locked="0"/>
    </xf>
    <xf numFmtId="38" fontId="4" fillId="0" borderId="0" xfId="4" applyFont="1" applyFill="1" applyBorder="1" applyAlignment="1">
      <alignment horizontal="distributed" vertical="center"/>
    </xf>
    <xf numFmtId="178" fontId="4" fillId="0" borderId="0" xfId="4" applyNumberFormat="1" applyFont="1" applyFill="1" applyBorder="1" applyAlignment="1">
      <alignment vertical="center"/>
    </xf>
    <xf numFmtId="200" fontId="4" fillId="0" borderId="2" xfId="4" applyNumberFormat="1" applyFont="1" applyFill="1" applyBorder="1" applyAlignment="1">
      <alignment vertical="center" shrinkToFit="1"/>
    </xf>
    <xf numFmtId="205" fontId="4" fillId="0" borderId="45" xfId="4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2" applyFont="1" applyAlignment="1">
      <alignment horizontal="center" vertical="center"/>
    </xf>
    <xf numFmtId="0" fontId="6" fillId="0" borderId="285" xfId="2" applyFont="1" applyFill="1" applyBorder="1" applyAlignment="1"/>
    <xf numFmtId="0" fontId="6" fillId="0" borderId="284" xfId="2" applyFont="1" applyFill="1" applyBorder="1" applyAlignment="1"/>
    <xf numFmtId="0" fontId="6" fillId="0" borderId="196" xfId="2" applyFont="1" applyFill="1" applyBorder="1" applyAlignment="1"/>
    <xf numFmtId="0" fontId="1" fillId="0" borderId="286" xfId="2" applyFont="1" applyFill="1" applyBorder="1" applyAlignment="1"/>
    <xf numFmtId="0" fontId="6" fillId="0" borderId="287" xfId="2" applyFont="1" applyFill="1" applyBorder="1" applyAlignment="1"/>
    <xf numFmtId="0" fontId="6" fillId="0" borderId="288" xfId="2" applyFont="1" applyBorder="1"/>
    <xf numFmtId="183" fontId="6" fillId="0" borderId="198" xfId="2" applyNumberFormat="1" applyFont="1" applyFill="1" applyBorder="1"/>
    <xf numFmtId="183" fontId="6" fillId="0" borderId="284" xfId="2" applyNumberFormat="1" applyFont="1" applyFill="1" applyBorder="1"/>
    <xf numFmtId="187" fontId="0" fillId="3" borderId="24" xfId="0" applyNumberFormat="1" applyFill="1" applyBorder="1"/>
    <xf numFmtId="187" fontId="0" fillId="3" borderId="80" xfId="0" applyNumberFormat="1" applyFill="1" applyBorder="1"/>
    <xf numFmtId="0" fontId="10" fillId="0" borderId="113" xfId="2" applyFont="1" applyBorder="1" applyAlignment="1">
      <alignment horizontal="left"/>
    </xf>
    <xf numFmtId="187" fontId="0" fillId="3" borderId="116" xfId="0" applyNumberFormat="1" applyFill="1" applyBorder="1"/>
    <xf numFmtId="0" fontId="1" fillId="0" borderId="100" xfId="2" applyFont="1" applyBorder="1" applyAlignment="1">
      <alignment horizontal="center" vertical="center"/>
    </xf>
    <xf numFmtId="38" fontId="4" fillId="0" borderId="87" xfId="4" applyFont="1" applyFill="1" applyBorder="1" applyAlignment="1">
      <alignment horizontal="distributed" vertical="center" shrinkToFit="1"/>
    </xf>
    <xf numFmtId="38" fontId="4" fillId="0" borderId="88" xfId="4" applyFont="1" applyFill="1" applyBorder="1" applyAlignment="1">
      <alignment horizontal="distributed" vertical="center" shrinkToFit="1"/>
    </xf>
    <xf numFmtId="206" fontId="0" fillId="3" borderId="7" xfId="0" applyNumberFormat="1" applyFill="1" applyBorder="1"/>
    <xf numFmtId="0" fontId="1" fillId="3" borderId="21" xfId="2" applyFont="1" applyFill="1" applyBorder="1" applyAlignment="1">
      <alignment horizontal="center" vertical="center"/>
    </xf>
    <xf numFmtId="207" fontId="1" fillId="3" borderId="29" xfId="2" applyNumberFormat="1" applyFont="1" applyFill="1" applyBorder="1" applyAlignment="1">
      <alignment horizontal="center" vertical="center"/>
    </xf>
    <xf numFmtId="207" fontId="1" fillId="3" borderId="46" xfId="2" applyNumberFormat="1" applyFont="1" applyFill="1" applyBorder="1" applyAlignment="1">
      <alignment horizontal="center" vertical="center"/>
    </xf>
    <xf numFmtId="183" fontId="6" fillId="3" borderId="194" xfId="2" applyNumberFormat="1" applyFont="1" applyFill="1" applyBorder="1" applyAlignment="1">
      <alignment shrinkToFit="1"/>
    </xf>
    <xf numFmtId="183" fontId="6" fillId="3" borderId="133" xfId="2" applyNumberFormat="1" applyFont="1" applyFill="1" applyBorder="1"/>
    <xf numFmtId="183" fontId="6" fillId="3" borderId="168" xfId="2" applyNumberFormat="1" applyFont="1" applyFill="1" applyBorder="1"/>
    <xf numFmtId="183" fontId="6" fillId="3" borderId="142" xfId="2" applyNumberFormat="1" applyFont="1" applyFill="1" applyBorder="1"/>
    <xf numFmtId="183" fontId="6" fillId="3" borderId="174" xfId="2" applyNumberFormat="1" applyFont="1" applyFill="1" applyBorder="1"/>
    <xf numFmtId="183" fontId="1" fillId="0" borderId="284" xfId="2" applyNumberFormat="1" applyFont="1" applyFill="1" applyBorder="1" applyAlignment="1">
      <alignment horizontal="right" vertical="center"/>
    </xf>
    <xf numFmtId="183" fontId="6" fillId="3" borderId="187" xfId="2" applyNumberFormat="1" applyFont="1" applyFill="1" applyBorder="1" applyAlignment="1">
      <alignment shrinkToFit="1"/>
    </xf>
    <xf numFmtId="183" fontId="6" fillId="3" borderId="151" xfId="2" applyNumberFormat="1" applyFont="1" applyFill="1" applyBorder="1" applyAlignment="1">
      <alignment shrinkToFit="1"/>
    </xf>
    <xf numFmtId="183" fontId="6" fillId="3" borderId="26" xfId="2" applyNumberFormat="1" applyFont="1" applyFill="1" applyBorder="1"/>
    <xf numFmtId="183" fontId="6" fillId="3" borderId="25" xfId="2" applyNumberFormat="1" applyFont="1" applyFill="1" applyBorder="1"/>
    <xf numFmtId="183" fontId="6" fillId="3" borderId="30" xfId="2" applyNumberFormat="1" applyFill="1" applyBorder="1"/>
    <xf numFmtId="183" fontId="6" fillId="3" borderId="27" xfId="2" applyNumberFormat="1" applyFill="1" applyBorder="1"/>
    <xf numFmtId="183" fontId="1" fillId="0" borderId="284" xfId="2" applyNumberFormat="1" applyFont="1" applyFill="1" applyBorder="1" applyAlignment="1">
      <alignment horizontal="center" vertical="center"/>
    </xf>
    <xf numFmtId="183" fontId="1" fillId="0" borderId="288" xfId="2" applyNumberFormat="1" applyFont="1" applyFill="1" applyBorder="1" applyAlignment="1">
      <alignment horizontal="center" vertical="center"/>
    </xf>
    <xf numFmtId="0" fontId="0" fillId="0" borderId="0" xfId="2" applyFont="1" applyAlignment="1">
      <alignment horizontal="left" vertical="center"/>
    </xf>
    <xf numFmtId="183" fontId="6" fillId="0" borderId="289" xfId="2" applyNumberFormat="1" applyFont="1" applyFill="1" applyBorder="1" applyAlignment="1">
      <alignment shrinkToFit="1"/>
    </xf>
    <xf numFmtId="183" fontId="6" fillId="0" borderId="290" xfId="2" applyNumberFormat="1" applyFont="1" applyFill="1" applyBorder="1" applyAlignment="1">
      <alignment shrinkToFit="1"/>
    </xf>
    <xf numFmtId="183" fontId="6" fillId="0" borderId="291" xfId="2" applyNumberFormat="1" applyFont="1" applyFill="1" applyBorder="1"/>
    <xf numFmtId="183" fontId="6" fillId="0" borderId="292" xfId="2" applyNumberFormat="1" applyFont="1" applyFill="1" applyBorder="1"/>
    <xf numFmtId="183" fontId="6" fillId="0" borderId="284" xfId="2" applyNumberFormat="1" applyFill="1" applyBorder="1"/>
    <xf numFmtId="183" fontId="6" fillId="0" borderId="293" xfId="2" applyNumberFormat="1" applyFill="1" applyBorder="1"/>
    <xf numFmtId="183" fontId="6" fillId="0" borderId="200" xfId="2" applyNumberFormat="1" applyFont="1" applyFill="1" applyBorder="1"/>
    <xf numFmtId="0" fontId="13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183" fontId="13" fillId="0" borderId="0" xfId="2" applyNumberFormat="1" applyFont="1" applyBorder="1" applyAlignment="1">
      <alignment horizontal="center" wrapText="1"/>
    </xf>
    <xf numFmtId="183" fontId="6" fillId="0" borderId="113" xfId="2" applyNumberFormat="1" applyFont="1" applyFill="1" applyBorder="1"/>
    <xf numFmtId="183" fontId="1" fillId="0" borderId="0" xfId="2" applyNumberFormat="1" applyFont="1" applyFill="1" applyAlignment="1">
      <alignment horizontal="center" vertical="center"/>
    </xf>
    <xf numFmtId="183" fontId="6" fillId="0" borderId="202" xfId="2" applyNumberFormat="1" applyFont="1" applyFill="1" applyBorder="1"/>
    <xf numFmtId="183" fontId="6" fillId="0" borderId="294" xfId="2" applyNumberFormat="1" applyFont="1" applyFill="1" applyBorder="1"/>
    <xf numFmtId="183" fontId="6" fillId="0" borderId="295" xfId="2" applyNumberFormat="1" applyFont="1" applyFill="1" applyBorder="1"/>
    <xf numFmtId="183" fontId="6" fillId="0" borderId="296" xfId="2" applyNumberFormat="1" applyFont="1" applyFill="1" applyBorder="1"/>
    <xf numFmtId="183" fontId="6" fillId="0" borderId="297" xfId="2" applyNumberFormat="1" applyFont="1" applyFill="1" applyBorder="1"/>
    <xf numFmtId="183" fontId="6" fillId="0" borderId="293" xfId="2" applyNumberFormat="1" applyFont="1" applyFill="1" applyBorder="1"/>
    <xf numFmtId="38" fontId="4" fillId="3" borderId="45" xfId="4" applyFont="1" applyFill="1" applyBorder="1" applyAlignment="1" applyProtection="1">
      <alignment vertical="center" shrinkToFit="1"/>
      <protection locked="0"/>
    </xf>
    <xf numFmtId="38" fontId="4" fillId="3" borderId="46" xfId="4" applyNumberFormat="1" applyFont="1" applyFill="1" applyBorder="1" applyAlignment="1" applyProtection="1">
      <alignment vertical="center" shrinkToFit="1"/>
      <protection locked="0"/>
    </xf>
    <xf numFmtId="198" fontId="4" fillId="3" borderId="42" xfId="4" applyNumberFormat="1" applyFont="1" applyFill="1" applyBorder="1" applyAlignment="1" applyProtection="1">
      <alignment vertical="center" shrinkToFit="1"/>
      <protection locked="0"/>
    </xf>
    <xf numFmtId="38" fontId="4" fillId="3" borderId="46" xfId="4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38" fontId="7" fillId="0" borderId="9" xfId="4" applyFont="1" applyBorder="1" applyAlignment="1">
      <alignment vertical="center" shrinkToFit="1"/>
    </xf>
    <xf numFmtId="0" fontId="7" fillId="0" borderId="114" xfId="0" applyFont="1" applyBorder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3" xfId="0" applyFont="1" applyBorder="1" applyAlignment="1">
      <alignment vertical="center" shrinkToFit="1"/>
    </xf>
    <xf numFmtId="0" fontId="7" fillId="0" borderId="11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83" fontId="6" fillId="0" borderId="298" xfId="3" applyNumberFormat="1" applyFont="1" applyFill="1" applyBorder="1"/>
    <xf numFmtId="183" fontId="6" fillId="0" borderId="299" xfId="3" applyNumberFormat="1" applyFont="1" applyFill="1" applyBorder="1"/>
    <xf numFmtId="183" fontId="6" fillId="0" borderId="291" xfId="3" applyNumberFormat="1" applyFont="1" applyFill="1" applyBorder="1"/>
    <xf numFmtId="183" fontId="6" fillId="0" borderId="300" xfId="2" applyNumberFormat="1" applyFont="1" applyFill="1" applyBorder="1"/>
    <xf numFmtId="183" fontId="6" fillId="0" borderId="298" xfId="2" applyNumberFormat="1" applyFont="1" applyFill="1" applyBorder="1"/>
    <xf numFmtId="183" fontId="6" fillId="0" borderId="299" xfId="2" applyNumberFormat="1" applyFont="1" applyFill="1" applyBorder="1"/>
    <xf numFmtId="183" fontId="6" fillId="0" borderId="301" xfId="2" applyNumberFormat="1" applyFont="1" applyFill="1" applyBorder="1"/>
    <xf numFmtId="0" fontId="40" fillId="0" borderId="0" xfId="1" applyFont="1" applyFill="1" applyAlignment="1" applyProtection="1">
      <alignment horizontal="distributed" vertical="center"/>
      <protection hidden="1"/>
    </xf>
    <xf numFmtId="0" fontId="40" fillId="0" borderId="0" xfId="1" applyFont="1" applyFill="1" applyAlignment="1" applyProtection="1">
      <alignment horizontal="left" vertical="center"/>
      <protection hidden="1"/>
    </xf>
    <xf numFmtId="6" fontId="40" fillId="0" borderId="0" xfId="7" applyFont="1" applyFill="1" applyAlignment="1">
      <alignment horizontal="center" vertical="center" shrinkToFit="1"/>
    </xf>
    <xf numFmtId="0" fontId="0" fillId="0" borderId="157" xfId="0" applyBorder="1" applyAlignment="1">
      <alignment vertical="center"/>
    </xf>
    <xf numFmtId="0" fontId="0" fillId="0" borderId="52" xfId="0" applyBorder="1" applyAlignment="1">
      <alignment vertical="center"/>
    </xf>
    <xf numFmtId="38" fontId="0" fillId="0" borderId="27" xfId="6" applyFont="1" applyBorder="1" applyAlignment="1">
      <alignment vertical="center"/>
    </xf>
    <xf numFmtId="0" fontId="0" fillId="0" borderId="41" xfId="0" applyBorder="1" applyAlignment="1">
      <alignment vertical="center"/>
    </xf>
    <xf numFmtId="203" fontId="0" fillId="0" borderId="302" xfId="0" applyNumberFormat="1" applyBorder="1" applyAlignment="1">
      <alignment vertical="center"/>
    </xf>
    <xf numFmtId="0" fontId="0" fillId="3" borderId="303" xfId="0" applyFill="1" applyBorder="1" applyAlignment="1">
      <alignment vertical="center"/>
    </xf>
    <xf numFmtId="203" fontId="0" fillId="0" borderId="304" xfId="0" applyNumberFormat="1" applyFill="1" applyBorder="1" applyAlignment="1">
      <alignment vertical="center"/>
    </xf>
    <xf numFmtId="0" fontId="0" fillId="0" borderId="305" xfId="0" applyFill="1" applyBorder="1" applyAlignment="1">
      <alignment vertical="center"/>
    </xf>
    <xf numFmtId="38" fontId="0" fillId="0" borderId="44" xfId="6" applyFont="1" applyBorder="1" applyAlignment="1">
      <alignment vertical="center"/>
    </xf>
    <xf numFmtId="0" fontId="41" fillId="0" borderId="0" xfId="0" applyFont="1" applyAlignment="1">
      <alignment vertical="center"/>
    </xf>
    <xf numFmtId="187" fontId="0" fillId="0" borderId="7" xfId="0" applyNumberFormat="1" applyFill="1" applyBorder="1"/>
    <xf numFmtId="187" fontId="0" fillId="0" borderId="29" xfId="0" applyNumberFormat="1" applyFill="1" applyBorder="1"/>
    <xf numFmtId="187" fontId="0" fillId="0" borderId="15" xfId="0" applyNumberFormat="1" applyFill="1" applyBorder="1"/>
    <xf numFmtId="9" fontId="6" fillId="0" borderId="24" xfId="2" applyNumberFormat="1" applyFont="1" applyFill="1" applyBorder="1" applyAlignment="1"/>
    <xf numFmtId="38" fontId="1" fillId="0" borderId="177" xfId="6" applyFont="1" applyFill="1" applyBorder="1" applyAlignment="1"/>
    <xf numFmtId="38" fontId="1" fillId="0" borderId="73" xfId="6" applyFont="1" applyFill="1" applyBorder="1" applyAlignment="1"/>
    <xf numFmtId="38" fontId="1" fillId="0" borderId="74" xfId="6" applyFont="1" applyFill="1" applyBorder="1" applyAlignment="1"/>
    <xf numFmtId="38" fontId="1" fillId="0" borderId="164" xfId="6" applyFont="1" applyFill="1" applyBorder="1" applyAlignment="1"/>
    <xf numFmtId="38" fontId="1" fillId="0" borderId="138" xfId="6" applyFont="1" applyFill="1" applyBorder="1" applyAlignment="1"/>
    <xf numFmtId="38" fontId="1" fillId="0" borderId="170" xfId="6" applyFont="1" applyFill="1" applyBorder="1" applyAlignment="1"/>
    <xf numFmtId="183" fontId="6" fillId="3" borderId="28" xfId="3" applyNumberFormat="1" applyFont="1" applyFill="1" applyBorder="1"/>
    <xf numFmtId="183" fontId="6" fillId="3" borderId="26" xfId="3" applyNumberFormat="1" applyFont="1" applyFill="1" applyBorder="1"/>
    <xf numFmtId="183" fontId="6" fillId="3" borderId="27" xfId="2" applyNumberFormat="1" applyFont="1" applyFill="1" applyBorder="1"/>
    <xf numFmtId="0" fontId="15" fillId="0" borderId="0" xfId="2" applyFont="1" applyFill="1"/>
    <xf numFmtId="208" fontId="13" fillId="0" borderId="0" xfId="2" applyNumberFormat="1" applyFont="1" applyFill="1"/>
    <xf numFmtId="183" fontId="6" fillId="0" borderId="306" xfId="2" applyNumberFormat="1" applyFont="1" applyFill="1" applyBorder="1"/>
    <xf numFmtId="183" fontId="6" fillId="3" borderId="92" xfId="2" applyNumberFormat="1" applyFont="1" applyFill="1" applyBorder="1"/>
    <xf numFmtId="183" fontId="6" fillId="3" borderId="74" xfId="2" applyNumberFormat="1" applyFont="1" applyFill="1" applyBorder="1"/>
    <xf numFmtId="183" fontId="6" fillId="3" borderId="138" xfId="2" applyNumberFormat="1" applyFill="1" applyBorder="1"/>
    <xf numFmtId="183" fontId="6" fillId="3" borderId="170" xfId="2" applyNumberFormat="1" applyFill="1" applyBorder="1"/>
    <xf numFmtId="183" fontId="6" fillId="0" borderId="267" xfId="2" applyNumberFormat="1" applyFont="1" applyBorder="1"/>
    <xf numFmtId="183" fontId="6" fillId="0" borderId="272" xfId="2" applyNumberFormat="1" applyFont="1" applyBorder="1"/>
    <xf numFmtId="183" fontId="6" fillId="3" borderId="93" xfId="2" applyNumberFormat="1" applyFont="1" applyFill="1" applyBorder="1"/>
    <xf numFmtId="183" fontId="6" fillId="3" borderId="145" xfId="2" applyNumberFormat="1" applyFont="1" applyFill="1" applyBorder="1"/>
    <xf numFmtId="183" fontId="6" fillId="3" borderId="169" xfId="2" applyNumberFormat="1" applyFont="1" applyFill="1" applyBorder="1"/>
    <xf numFmtId="183" fontId="6" fillId="3" borderId="143" xfId="2" applyNumberFormat="1" applyFill="1" applyBorder="1"/>
    <xf numFmtId="183" fontId="6" fillId="3" borderId="175" xfId="2" applyNumberFormat="1" applyFill="1" applyBorder="1"/>
    <xf numFmtId="183" fontId="3" fillId="0" borderId="105" xfId="2" applyNumberFormat="1" applyFont="1" applyBorder="1" applyAlignment="1">
      <alignment shrinkToFit="1"/>
    </xf>
    <xf numFmtId="183" fontId="6" fillId="8" borderId="105" xfId="2" applyNumberFormat="1" applyFont="1" applyFill="1" applyBorder="1"/>
    <xf numFmtId="183" fontId="6" fillId="7" borderId="105" xfId="2" applyNumberFormat="1" applyFont="1" applyFill="1" applyBorder="1"/>
    <xf numFmtId="183" fontId="6" fillId="0" borderId="105" xfId="2" applyNumberFormat="1" applyFont="1" applyFill="1" applyBorder="1" applyAlignment="1">
      <alignment horizontal="right"/>
    </xf>
    <xf numFmtId="38" fontId="37" fillId="0" borderId="29" xfId="4" applyFont="1" applyFill="1" applyBorder="1" applyAlignment="1">
      <alignment horizontal="distributed" vertical="center" shrinkToFit="1"/>
    </xf>
    <xf numFmtId="0" fontId="34" fillId="0" borderId="0" xfId="5" applyFont="1" applyBorder="1" applyAlignment="1">
      <alignment horizontal="center" vertical="center"/>
    </xf>
    <xf numFmtId="0" fontId="32" fillId="0" borderId="0" xfId="5" applyFont="1" applyAlignment="1">
      <alignment horizontal="distributed" justifyLastLine="1"/>
    </xf>
    <xf numFmtId="0" fontId="31" fillId="0" borderId="0" xfId="5" applyFont="1" applyAlignment="1">
      <alignment horizontal="center" justifyLastLine="1"/>
    </xf>
    <xf numFmtId="0" fontId="35" fillId="0" borderId="206" xfId="5" applyFont="1" applyBorder="1" applyAlignment="1"/>
    <xf numFmtId="0" fontId="30" fillId="0" borderId="206" xfId="5" applyBorder="1" applyAlignment="1"/>
    <xf numFmtId="0" fontId="33" fillId="0" borderId="208" xfId="5" applyFont="1" applyBorder="1" applyAlignment="1">
      <alignment horizontal="center"/>
    </xf>
    <xf numFmtId="0" fontId="33" fillId="0" borderId="0" xfId="5" applyFont="1" applyAlignment="1">
      <alignment horizontal="center"/>
    </xf>
    <xf numFmtId="0" fontId="33" fillId="0" borderId="209" xfId="5" applyFont="1" applyBorder="1" applyAlignment="1">
      <alignment horizontal="center"/>
    </xf>
    <xf numFmtId="0" fontId="31" fillId="9" borderId="0" xfId="5" applyFont="1" applyFill="1" applyBorder="1" applyAlignment="1">
      <alignment horizontal="left"/>
    </xf>
    <xf numFmtId="0" fontId="33" fillId="9" borderId="0" xfId="5" applyFont="1" applyFill="1" applyBorder="1" applyAlignment="1">
      <alignment horizontal="left"/>
    </xf>
    <xf numFmtId="0" fontId="31" fillId="0" borderId="208" xfId="5" applyFont="1" applyBorder="1" applyAlignment="1">
      <alignment horizontal="center"/>
    </xf>
    <xf numFmtId="58" fontId="21" fillId="3" borderId="0" xfId="0" applyNumberFormat="1" applyFont="1" applyFill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  <protection hidden="1"/>
    </xf>
    <xf numFmtId="0" fontId="4" fillId="0" borderId="100" xfId="0" applyNumberFormat="1" applyFont="1" applyBorder="1" applyAlignment="1">
      <alignment horizontal="center" vertical="center" wrapText="1"/>
    </xf>
    <xf numFmtId="0" fontId="4" fillId="0" borderId="115" xfId="0" applyNumberFormat="1" applyFont="1" applyBorder="1" applyAlignment="1">
      <alignment horizontal="center" vertical="center" wrapText="1"/>
    </xf>
    <xf numFmtId="0" fontId="4" fillId="0" borderId="9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distributed" textRotation="255" justifyLastLine="1"/>
    </xf>
    <xf numFmtId="0" fontId="4" fillId="0" borderId="24" xfId="0" applyNumberFormat="1" applyFont="1" applyBorder="1" applyAlignment="1">
      <alignment horizontal="center" vertical="distributed" textRotation="255" justifyLastLine="1"/>
    </xf>
    <xf numFmtId="0" fontId="4" fillId="0" borderId="36" xfId="0" applyNumberFormat="1" applyFont="1" applyBorder="1" applyAlignment="1">
      <alignment horizontal="center" vertical="distributed" textRotation="255" justifyLastLine="1"/>
    </xf>
    <xf numFmtId="0" fontId="4" fillId="0" borderId="41" xfId="0" applyNumberFormat="1" applyFont="1" applyBorder="1" applyAlignment="1">
      <alignment horizontal="center" vertical="distributed" textRotation="255" justifyLastLine="1"/>
    </xf>
    <xf numFmtId="0" fontId="4" fillId="0" borderId="17" xfId="0" applyNumberFormat="1" applyFont="1" applyBorder="1" applyAlignment="1">
      <alignment horizontal="distributed" vertical="center"/>
    </xf>
    <xf numFmtId="0" fontId="4" fillId="0" borderId="18" xfId="0" applyNumberFormat="1" applyFont="1" applyBorder="1" applyAlignment="1">
      <alignment horizontal="distributed" vertical="center"/>
    </xf>
    <xf numFmtId="0" fontId="4" fillId="0" borderId="19" xfId="0" applyNumberFormat="1" applyFont="1" applyBorder="1" applyAlignment="1">
      <alignment horizontal="distributed" vertical="center"/>
    </xf>
    <xf numFmtId="0" fontId="4" fillId="0" borderId="25" xfId="0" applyNumberFormat="1" applyFont="1" applyBorder="1" applyAlignment="1">
      <alignment horizontal="distributed" vertical="center"/>
    </xf>
    <xf numFmtId="0" fontId="4" fillId="0" borderId="26" xfId="0" applyNumberFormat="1" applyFont="1" applyBorder="1" applyAlignment="1">
      <alignment horizontal="distributed" vertical="center"/>
    </xf>
    <xf numFmtId="0" fontId="4" fillId="0" borderId="27" xfId="0" applyNumberFormat="1" applyFont="1" applyBorder="1" applyAlignment="1">
      <alignment horizontal="distributed" vertical="center"/>
    </xf>
    <xf numFmtId="0" fontId="4" fillId="0" borderId="32" xfId="0" applyNumberFormat="1" applyFont="1" applyBorder="1" applyAlignment="1">
      <alignment horizontal="distributed" vertical="center"/>
    </xf>
    <xf numFmtId="0" fontId="4" fillId="0" borderId="33" xfId="0" applyNumberFormat="1" applyFont="1" applyBorder="1" applyAlignment="1">
      <alignment horizontal="distributed" vertical="center"/>
    </xf>
    <xf numFmtId="0" fontId="4" fillId="0" borderId="34" xfId="0" applyNumberFormat="1" applyFont="1" applyBorder="1" applyAlignment="1">
      <alignment horizontal="distributed" vertical="center"/>
    </xf>
    <xf numFmtId="0" fontId="4" fillId="0" borderId="42" xfId="0" applyNumberFormat="1" applyFont="1" applyBorder="1" applyAlignment="1">
      <alignment horizontal="distributed" vertical="center"/>
    </xf>
    <xf numFmtId="0" fontId="4" fillId="0" borderId="43" xfId="0" applyNumberFormat="1" applyFont="1" applyBorder="1" applyAlignment="1">
      <alignment horizontal="distributed" vertical="center"/>
    </xf>
    <xf numFmtId="0" fontId="4" fillId="0" borderId="44" xfId="0" applyNumberFormat="1" applyFont="1" applyBorder="1" applyAlignment="1">
      <alignment horizontal="distributed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1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114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distributed" textRotation="255" justifyLastLine="1"/>
    </xf>
    <xf numFmtId="0" fontId="1" fillId="0" borderId="65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center" vertical="center" textRotation="255"/>
    </xf>
    <xf numFmtId="0" fontId="12" fillId="0" borderId="67" xfId="2" applyFont="1" applyFill="1" applyBorder="1" applyAlignment="1">
      <alignment horizontal="center" vertical="center" textRotation="255"/>
    </xf>
    <xf numFmtId="0" fontId="12" fillId="0" borderId="81" xfId="2" applyFont="1" applyFill="1" applyBorder="1" applyAlignment="1">
      <alignment horizontal="center" vertical="center" textRotation="255"/>
    </xf>
    <xf numFmtId="0" fontId="1" fillId="0" borderId="61" xfId="2" applyFont="1" applyFill="1" applyBorder="1" applyAlignment="1">
      <alignment horizontal="center" vertical="center"/>
    </xf>
    <xf numFmtId="0" fontId="1" fillId="0" borderId="62" xfId="2" applyFont="1" applyFill="1" applyBorder="1" applyAlignment="1">
      <alignment horizontal="center" vertical="center"/>
    </xf>
    <xf numFmtId="0" fontId="13" fillId="0" borderId="63" xfId="2" applyFont="1" applyFill="1" applyBorder="1" applyAlignment="1">
      <alignment horizontal="center" vertical="center"/>
    </xf>
    <xf numFmtId="0" fontId="13" fillId="0" borderId="64" xfId="2" applyFont="1" applyFill="1" applyBorder="1" applyAlignment="1">
      <alignment horizontal="center" vertical="center"/>
    </xf>
    <xf numFmtId="38" fontId="0" fillId="7" borderId="26" xfId="2" applyNumberFormat="1" applyFont="1" applyFill="1" applyBorder="1" applyAlignment="1">
      <alignment horizontal="center" vertical="center"/>
    </xf>
    <xf numFmtId="0" fontId="1" fillId="7" borderId="26" xfId="2" applyFont="1" applyFill="1" applyBorder="1" applyAlignment="1">
      <alignment horizontal="center" vertical="center"/>
    </xf>
    <xf numFmtId="0" fontId="1" fillId="7" borderId="31" xfId="2" applyFont="1" applyFill="1" applyBorder="1" applyAlignment="1">
      <alignment horizontal="center" vertical="center"/>
    </xf>
    <xf numFmtId="0" fontId="1" fillId="0" borderId="75" xfId="2" applyFont="1" applyFill="1" applyBorder="1" applyAlignment="1">
      <alignment horizontal="center" vertical="center"/>
    </xf>
    <xf numFmtId="0" fontId="1" fillId="0" borderId="76" xfId="2" applyFont="1" applyFill="1" applyBorder="1" applyAlignment="1">
      <alignment horizontal="center" vertical="center"/>
    </xf>
    <xf numFmtId="0" fontId="1" fillId="0" borderId="82" xfId="2" applyFont="1" applyFill="1" applyBorder="1" applyAlignment="1">
      <alignment horizontal="center" vertical="center"/>
    </xf>
    <xf numFmtId="0" fontId="1" fillId="0" borderId="83" xfId="2" applyFont="1" applyFill="1" applyBorder="1" applyAlignment="1">
      <alignment horizontal="center" vertical="center"/>
    </xf>
    <xf numFmtId="184" fontId="6" fillId="0" borderId="55" xfId="3" applyNumberFormat="1" applyFont="1" applyFill="1" applyBorder="1" applyAlignment="1">
      <alignment horizontal="center" vertical="center"/>
    </xf>
    <xf numFmtId="184" fontId="6" fillId="0" borderId="31" xfId="3" applyNumberFormat="1" applyFont="1" applyFill="1" applyBorder="1" applyAlignment="1">
      <alignment horizontal="center" vertical="center"/>
    </xf>
    <xf numFmtId="183" fontId="1" fillId="7" borderId="25" xfId="3" applyNumberFormat="1" applyFont="1" applyFill="1" applyBorder="1" applyAlignment="1">
      <alignment horizontal="center" vertical="center"/>
    </xf>
    <xf numFmtId="183" fontId="1" fillId="7" borderId="71" xfId="3" applyNumberFormat="1" applyFont="1" applyFill="1" applyBorder="1" applyAlignment="1">
      <alignment horizontal="center" vertical="center"/>
    </xf>
    <xf numFmtId="0" fontId="1" fillId="0" borderId="66" xfId="2" applyFont="1" applyFill="1" applyBorder="1" applyAlignment="1">
      <alignment horizontal="center" vertical="center"/>
    </xf>
    <xf numFmtId="49" fontId="1" fillId="7" borderId="68" xfId="2" applyNumberFormat="1" applyFont="1" applyFill="1" applyBorder="1" applyAlignment="1">
      <alignment horizontal="center" vertical="center"/>
    </xf>
    <xf numFmtId="49" fontId="1" fillId="7" borderId="55" xfId="2" applyNumberFormat="1" applyFont="1" applyFill="1" applyBorder="1" applyAlignment="1">
      <alignment horizontal="center" vertical="center"/>
    </xf>
    <xf numFmtId="183" fontId="1" fillId="7" borderId="37" xfId="3" applyNumberFormat="1" applyFont="1" applyFill="1" applyBorder="1" applyAlignment="1">
      <alignment horizontal="center" vertical="center"/>
    </xf>
    <xf numFmtId="183" fontId="1" fillId="7" borderId="70" xfId="3" applyNumberFormat="1" applyFont="1" applyFill="1" applyBorder="1" applyAlignment="1">
      <alignment horizontal="center" vertical="center"/>
    </xf>
    <xf numFmtId="38" fontId="1" fillId="7" borderId="26" xfId="2" applyNumberFormat="1" applyFont="1" applyFill="1" applyBorder="1" applyAlignment="1">
      <alignment horizontal="center" vertical="center"/>
    </xf>
    <xf numFmtId="184" fontId="1" fillId="0" borderId="76" xfId="2" applyNumberFormat="1" applyFont="1" applyFill="1" applyBorder="1" applyAlignment="1">
      <alignment horizontal="center" vertical="center"/>
    </xf>
    <xf numFmtId="184" fontId="1" fillId="0" borderId="79" xfId="2" applyNumberFormat="1" applyFont="1" applyFill="1" applyBorder="1" applyAlignment="1">
      <alignment horizontal="center" vertical="center"/>
    </xf>
    <xf numFmtId="184" fontId="10" fillId="0" borderId="0" xfId="3" applyNumberFormat="1" applyFont="1" applyFill="1" applyBorder="1" applyAlignment="1">
      <alignment horizontal="center" vertical="center"/>
    </xf>
    <xf numFmtId="184" fontId="1" fillId="0" borderId="83" xfId="2" applyNumberFormat="1" applyFont="1" applyFill="1" applyBorder="1" applyAlignment="1">
      <alignment horizontal="center" vertical="center"/>
    </xf>
    <xf numFmtId="184" fontId="1" fillId="0" borderId="86" xfId="2" applyNumberFormat="1" applyFont="1" applyFill="1" applyBorder="1" applyAlignment="1">
      <alignment horizontal="center" vertical="center"/>
    </xf>
    <xf numFmtId="38" fontId="1" fillId="0" borderId="0" xfId="2" applyNumberFormat="1" applyFont="1" applyFill="1" applyBorder="1" applyAlignment="1">
      <alignment horizontal="center" vertical="center"/>
    </xf>
    <xf numFmtId="184" fontId="1" fillId="0" borderId="0" xfId="2" applyNumberFormat="1" applyFont="1" applyFill="1" applyBorder="1" applyAlignment="1">
      <alignment horizontal="center" vertical="center"/>
    </xf>
    <xf numFmtId="183" fontId="1" fillId="0" borderId="0" xfId="3" applyNumberFormat="1" applyFont="1" applyFill="1" applyBorder="1" applyAlignment="1">
      <alignment horizontal="center" vertical="center"/>
    </xf>
    <xf numFmtId="183" fontId="13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" fillId="0" borderId="25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183" fontId="1" fillId="0" borderId="77" xfId="2" applyNumberFormat="1" applyFont="1" applyFill="1" applyBorder="1" applyAlignment="1">
      <alignment horizontal="center" vertical="center"/>
    </xf>
    <xf numFmtId="183" fontId="1" fillId="0" borderId="78" xfId="2" applyNumberFormat="1" applyFont="1" applyFill="1" applyBorder="1" applyAlignment="1">
      <alignment horizontal="center" vertical="center"/>
    </xf>
    <xf numFmtId="183" fontId="1" fillId="0" borderId="97" xfId="2" applyNumberFormat="1" applyFont="1" applyFill="1" applyBorder="1" applyAlignment="1">
      <alignment horizontal="center" vertical="center"/>
    </xf>
    <xf numFmtId="183" fontId="1" fillId="0" borderId="79" xfId="2" applyNumberFormat="1" applyFont="1" applyFill="1" applyBorder="1" applyAlignment="1">
      <alignment horizontal="center" vertical="center"/>
    </xf>
    <xf numFmtId="0" fontId="1" fillId="0" borderId="108" xfId="2" applyFont="1" applyFill="1" applyBorder="1" applyAlignment="1">
      <alignment horizontal="center" vertical="center" wrapText="1"/>
    </xf>
    <xf numFmtId="0" fontId="1" fillId="0" borderId="103" xfId="2" applyFont="1" applyFill="1" applyBorder="1" applyAlignment="1">
      <alignment horizontal="center" vertical="center" wrapText="1"/>
    </xf>
    <xf numFmtId="0" fontId="1" fillId="0" borderId="109" xfId="2" applyFont="1" applyFill="1" applyBorder="1" applyAlignment="1">
      <alignment horizontal="center" vertical="center" wrapText="1"/>
    </xf>
    <xf numFmtId="0" fontId="1" fillId="7" borderId="63" xfId="2" applyFont="1" applyFill="1" applyBorder="1" applyAlignment="1">
      <alignment horizontal="center" vertical="center" shrinkToFit="1"/>
    </xf>
    <xf numFmtId="0" fontId="1" fillId="7" borderId="62" xfId="2" applyFont="1" applyFill="1" applyBorder="1" applyAlignment="1">
      <alignment horizontal="center" vertical="center" shrinkToFit="1"/>
    </xf>
    <xf numFmtId="183" fontId="1" fillId="7" borderId="53" xfId="2" applyNumberFormat="1" applyFont="1" applyFill="1" applyBorder="1" applyAlignment="1">
      <alignment horizontal="center" vertical="center"/>
    </xf>
    <xf numFmtId="183" fontId="1" fillId="7" borderId="69" xfId="2" applyNumberFormat="1" applyFont="1" applyFill="1" applyBorder="1" applyAlignment="1">
      <alignment horizontal="center" vertical="center"/>
    </xf>
    <xf numFmtId="183" fontId="1" fillId="0" borderId="160" xfId="2" applyNumberFormat="1" applyFont="1" applyFill="1" applyBorder="1" applyAlignment="1">
      <alignment horizontal="center" vertical="center"/>
    </xf>
    <xf numFmtId="183" fontId="1" fillId="0" borderId="37" xfId="2" applyNumberFormat="1" applyFont="1" applyFill="1" applyBorder="1" applyAlignment="1">
      <alignment horizontal="center" vertical="center"/>
    </xf>
    <xf numFmtId="183" fontId="1" fillId="0" borderId="65" xfId="2" applyNumberFormat="1" applyFont="1" applyFill="1" applyBorder="1" applyAlignment="1">
      <alignment horizontal="center" vertical="center"/>
    </xf>
    <xf numFmtId="0" fontId="1" fillId="7" borderId="84" xfId="2" applyFont="1" applyFill="1" applyBorder="1" applyAlignment="1">
      <alignment horizontal="center" vertical="center" shrinkToFit="1"/>
    </xf>
    <xf numFmtId="0" fontId="1" fillId="7" borderId="83" xfId="2" applyFont="1" applyFill="1" applyBorder="1" applyAlignment="1">
      <alignment horizontal="center" vertical="center" shrinkToFit="1"/>
    </xf>
    <xf numFmtId="183" fontId="1" fillId="7" borderId="25" xfId="2" applyNumberFormat="1" applyFont="1" applyFill="1" applyBorder="1" applyAlignment="1">
      <alignment horizontal="center" vertical="center"/>
    </xf>
    <xf numFmtId="183" fontId="1" fillId="7" borderId="71" xfId="2" applyNumberFormat="1" applyFont="1" applyFill="1" applyBorder="1" applyAlignment="1">
      <alignment horizontal="center" vertical="center"/>
    </xf>
    <xf numFmtId="183" fontId="1" fillId="0" borderId="28" xfId="2" applyNumberFormat="1" applyFont="1" applyFill="1" applyBorder="1" applyAlignment="1">
      <alignment horizontal="center" vertical="center"/>
    </xf>
    <xf numFmtId="183" fontId="1" fillId="0" borderId="110" xfId="2" applyNumberFormat="1" applyFont="1" applyFill="1" applyBorder="1" applyAlignment="1">
      <alignment horizontal="center" vertical="center"/>
    </xf>
    <xf numFmtId="183" fontId="1" fillId="0" borderId="111" xfId="2" applyNumberFormat="1" applyFont="1" applyFill="1" applyBorder="1" applyAlignment="1">
      <alignment horizontal="center" vertical="center"/>
    </xf>
    <xf numFmtId="183" fontId="1" fillId="0" borderId="161" xfId="2" applyNumberFormat="1" applyFont="1" applyFill="1" applyBorder="1" applyAlignment="1">
      <alignment horizontal="center" vertical="center"/>
    </xf>
    <xf numFmtId="183" fontId="1" fillId="7" borderId="28" xfId="2" applyNumberFormat="1" applyFont="1" applyFill="1" applyBorder="1" applyAlignment="1">
      <alignment horizontal="center" vertical="center"/>
    </xf>
    <xf numFmtId="183" fontId="1" fillId="7" borderId="104" xfId="2" applyNumberFormat="1" applyFont="1" applyFill="1" applyBorder="1" applyAlignment="1">
      <alignment horizontal="center" vertical="center"/>
    </xf>
    <xf numFmtId="183" fontId="1" fillId="0" borderId="98" xfId="2" applyNumberFormat="1" applyFont="1" applyFill="1" applyBorder="1" applyAlignment="1">
      <alignment horizontal="center" vertical="center"/>
    </xf>
    <xf numFmtId="0" fontId="1" fillId="0" borderId="99" xfId="2" applyFont="1" applyFill="1" applyBorder="1" applyAlignment="1">
      <alignment horizontal="center" vertical="center" wrapText="1"/>
    </xf>
    <xf numFmtId="0" fontId="1" fillId="0" borderId="107" xfId="2" applyFont="1" applyFill="1" applyBorder="1" applyAlignment="1">
      <alignment horizontal="center" vertical="center" wrapText="1"/>
    </xf>
    <xf numFmtId="0" fontId="0" fillId="7" borderId="63" xfId="2" applyFont="1" applyFill="1" applyBorder="1" applyAlignment="1">
      <alignment horizontal="center" vertical="center" shrinkToFit="1"/>
    </xf>
    <xf numFmtId="183" fontId="1" fillId="7" borderId="37" xfId="2" applyNumberFormat="1" applyFont="1" applyFill="1" applyBorder="1" applyAlignment="1">
      <alignment horizontal="center" vertical="center"/>
    </xf>
    <xf numFmtId="183" fontId="1" fillId="7" borderId="70" xfId="2" applyNumberFormat="1" applyFont="1" applyFill="1" applyBorder="1" applyAlignment="1">
      <alignment horizontal="center" vertical="center"/>
    </xf>
    <xf numFmtId="183" fontId="1" fillId="0" borderId="63" xfId="2" applyNumberFormat="1" applyFont="1" applyFill="1" applyBorder="1" applyAlignment="1">
      <alignment horizontal="center" vertical="center"/>
    </xf>
    <xf numFmtId="183" fontId="1" fillId="0" borderId="162" xfId="3" applyNumberFormat="1" applyFont="1" applyFill="1" applyBorder="1" applyAlignment="1">
      <alignment horizontal="center" vertical="center"/>
    </xf>
    <xf numFmtId="183" fontId="1" fillId="0" borderId="66" xfId="3" applyNumberFormat="1" applyFont="1" applyFill="1" applyBorder="1" applyAlignment="1">
      <alignment horizontal="center" vertical="center"/>
    </xf>
    <xf numFmtId="183" fontId="1" fillId="0" borderId="25" xfId="2" applyNumberFormat="1" applyFont="1" applyFill="1" applyBorder="1" applyAlignment="1">
      <alignment horizontal="center" vertical="center"/>
    </xf>
    <xf numFmtId="0" fontId="1" fillId="7" borderId="25" xfId="2" applyFont="1" applyFill="1" applyBorder="1" applyAlignment="1">
      <alignment horizontal="center" vertical="center"/>
    </xf>
    <xf numFmtId="183" fontId="1" fillId="0" borderId="105" xfId="3" applyNumberFormat="1" applyFont="1" applyFill="1" applyBorder="1" applyAlignment="1">
      <alignment horizontal="center" vertical="center"/>
    </xf>
    <xf numFmtId="183" fontId="1" fillId="0" borderId="104" xfId="3" applyNumberFormat="1" applyFont="1" applyFill="1" applyBorder="1" applyAlignment="1">
      <alignment horizontal="center" vertical="center"/>
    </xf>
    <xf numFmtId="183" fontId="1" fillId="0" borderId="86" xfId="2" applyNumberFormat="1" applyFont="1" applyFill="1" applyBorder="1" applyAlignment="1">
      <alignment horizontal="center" vertical="center"/>
    </xf>
    <xf numFmtId="183" fontId="1" fillId="0" borderId="84" xfId="2" applyNumberFormat="1" applyFont="1" applyFill="1" applyBorder="1" applyAlignment="1">
      <alignment horizontal="center" vertical="center"/>
    </xf>
    <xf numFmtId="183" fontId="1" fillId="0" borderId="163" xfId="3" applyNumberFormat="1" applyFont="1" applyFill="1" applyBorder="1" applyAlignment="1">
      <alignment horizontal="center" vertical="center"/>
    </xf>
    <xf numFmtId="183" fontId="1" fillId="0" borderId="158" xfId="3" applyNumberFormat="1" applyFont="1" applyFill="1" applyBorder="1" applyAlignment="1">
      <alignment horizontal="center" vertical="center"/>
    </xf>
    <xf numFmtId="0" fontId="1" fillId="0" borderId="96" xfId="2" applyFont="1" applyFill="1" applyBorder="1" applyAlignment="1">
      <alignment horizontal="center" vertical="center"/>
    </xf>
    <xf numFmtId="183" fontId="1" fillId="0" borderId="97" xfId="3" applyNumberFormat="1" applyFont="1" applyFill="1" applyBorder="1" applyAlignment="1">
      <alignment horizontal="center" vertical="center"/>
    </xf>
    <xf numFmtId="183" fontId="1" fillId="0" borderId="98" xfId="3" applyNumberFormat="1" applyFont="1" applyFill="1" applyBorder="1" applyAlignment="1">
      <alignment horizontal="center" vertical="center"/>
    </xf>
    <xf numFmtId="183" fontId="1" fillId="0" borderId="160" xfId="3" applyNumberFormat="1" applyFont="1" applyFill="1" applyBorder="1" applyAlignment="1">
      <alignment horizontal="center" vertical="center"/>
    </xf>
    <xf numFmtId="183" fontId="1" fillId="0" borderId="70" xfId="3" applyNumberFormat="1" applyFont="1" applyFill="1" applyBorder="1" applyAlignment="1">
      <alignment horizontal="center" vertical="center"/>
    </xf>
    <xf numFmtId="0" fontId="1" fillId="7" borderId="25" xfId="2" applyFont="1" applyFill="1" applyBorder="1" applyAlignment="1">
      <alignment horizontal="center" vertical="center" shrinkToFit="1"/>
    </xf>
    <xf numFmtId="0" fontId="1" fillId="7" borderId="31" xfId="2" applyFont="1" applyFill="1" applyBorder="1" applyAlignment="1">
      <alignment horizontal="center" vertical="center" shrinkToFit="1"/>
    </xf>
    <xf numFmtId="183" fontId="1" fillId="0" borderId="96" xfId="2" applyNumberFormat="1" applyFont="1" applyFill="1" applyBorder="1" applyAlignment="1">
      <alignment horizontal="center" vertical="center"/>
    </xf>
    <xf numFmtId="183" fontId="1" fillId="0" borderId="159" xfId="2" applyNumberFormat="1" applyFont="1" applyFill="1" applyBorder="1" applyAlignment="1">
      <alignment horizontal="center" vertical="center"/>
    </xf>
    <xf numFmtId="41" fontId="1" fillId="0" borderId="0" xfId="2" applyNumberFormat="1" applyFont="1" applyFill="1" applyBorder="1" applyAlignment="1">
      <alignment horizontal="center" vertical="center"/>
    </xf>
    <xf numFmtId="185" fontId="1" fillId="0" borderId="0" xfId="2" applyNumberFormat="1" applyFont="1" applyFill="1" applyBorder="1" applyAlignment="1">
      <alignment horizontal="center" vertical="center"/>
    </xf>
    <xf numFmtId="41" fontId="1" fillId="0" borderId="0" xfId="3" applyNumberFormat="1" applyFont="1" applyFill="1" applyBorder="1" applyAlignment="1">
      <alignment horizontal="center" vertical="center"/>
    </xf>
    <xf numFmtId="183" fontId="1" fillId="8" borderId="25" xfId="3" applyNumberFormat="1" applyFont="1" applyFill="1" applyBorder="1" applyAlignment="1">
      <alignment horizontal="center" vertical="center"/>
    </xf>
    <xf numFmtId="183" fontId="1" fillId="8" borderId="71" xfId="3" applyNumberFormat="1" applyFont="1" applyFill="1" applyBorder="1" applyAlignment="1">
      <alignment horizontal="center" vertical="center"/>
    </xf>
    <xf numFmtId="49" fontId="1" fillId="8" borderId="68" xfId="2" applyNumberFormat="1" applyFont="1" applyFill="1" applyBorder="1" applyAlignment="1">
      <alignment horizontal="center" vertical="center"/>
    </xf>
    <xf numFmtId="49" fontId="1" fillId="8" borderId="55" xfId="2" applyNumberFormat="1" applyFont="1" applyFill="1" applyBorder="1" applyAlignment="1">
      <alignment horizontal="center" vertical="center"/>
    </xf>
    <xf numFmtId="0" fontId="6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1" fillId="8" borderId="84" xfId="2" applyFont="1" applyFill="1" applyBorder="1" applyAlignment="1">
      <alignment horizontal="center" vertical="center" shrinkToFit="1"/>
    </xf>
    <xf numFmtId="0" fontId="1" fillId="8" borderId="83" xfId="2" applyFont="1" applyFill="1" applyBorder="1" applyAlignment="1">
      <alignment horizontal="center" vertical="center" shrinkToFit="1"/>
    </xf>
    <xf numFmtId="183" fontId="1" fillId="8" borderId="25" xfId="2" applyNumberFormat="1" applyFont="1" applyFill="1" applyBorder="1" applyAlignment="1">
      <alignment horizontal="center" vertical="center"/>
    </xf>
    <xf numFmtId="183" fontId="1" fillId="8" borderId="71" xfId="2" applyNumberFormat="1" applyFont="1" applyFill="1" applyBorder="1" applyAlignment="1">
      <alignment horizontal="center" vertical="center"/>
    </xf>
    <xf numFmtId="0" fontId="1" fillId="8" borderId="63" xfId="2" applyFont="1" applyFill="1" applyBorder="1" applyAlignment="1">
      <alignment horizontal="center" vertical="center" shrinkToFit="1"/>
    </xf>
    <xf numFmtId="0" fontId="1" fillId="8" borderId="62" xfId="2" applyFont="1" applyFill="1" applyBorder="1" applyAlignment="1">
      <alignment horizontal="center" vertical="center" shrinkToFit="1"/>
    </xf>
    <xf numFmtId="183" fontId="1" fillId="8" borderId="53" xfId="2" applyNumberFormat="1" applyFont="1" applyFill="1" applyBorder="1" applyAlignment="1">
      <alignment horizontal="center" vertical="center"/>
    </xf>
    <xf numFmtId="183" fontId="1" fillId="8" borderId="69" xfId="2" applyNumberFormat="1" applyFont="1" applyFill="1" applyBorder="1" applyAlignment="1">
      <alignment horizontal="center" vertical="center"/>
    </xf>
    <xf numFmtId="0" fontId="1" fillId="8" borderId="25" xfId="2" applyFont="1" applyFill="1" applyBorder="1" applyAlignment="1">
      <alignment horizontal="center" vertical="center" shrinkToFit="1"/>
    </xf>
    <xf numFmtId="0" fontId="1" fillId="8" borderId="31" xfId="2" applyFont="1" applyFill="1" applyBorder="1" applyAlignment="1">
      <alignment horizontal="center" vertical="center" shrinkToFit="1"/>
    </xf>
    <xf numFmtId="38" fontId="1" fillId="8" borderId="26" xfId="2" applyNumberFormat="1" applyFont="1" applyFill="1" applyBorder="1" applyAlignment="1">
      <alignment horizontal="center" vertical="center"/>
    </xf>
    <xf numFmtId="0" fontId="1" fillId="8" borderId="26" xfId="2" applyFont="1" applyFill="1" applyBorder="1" applyAlignment="1">
      <alignment horizontal="center" vertical="center"/>
    </xf>
    <xf numFmtId="0" fontId="1" fillId="8" borderId="31" xfId="2" applyFont="1" applyFill="1" applyBorder="1" applyAlignment="1">
      <alignment horizontal="center" vertical="center"/>
    </xf>
    <xf numFmtId="38" fontId="0" fillId="8" borderId="26" xfId="2" applyNumberFormat="1" applyFont="1" applyFill="1" applyBorder="1" applyAlignment="1">
      <alignment horizontal="center" vertical="center"/>
    </xf>
    <xf numFmtId="183" fontId="29" fillId="8" borderId="37" xfId="3" applyNumberFormat="1" applyFont="1" applyFill="1" applyBorder="1" applyAlignment="1">
      <alignment horizontal="center" vertical="center"/>
    </xf>
    <xf numFmtId="183" fontId="29" fillId="8" borderId="70" xfId="3" applyNumberFormat="1" applyFont="1" applyFill="1" applyBorder="1" applyAlignment="1">
      <alignment horizontal="center" vertical="center"/>
    </xf>
    <xf numFmtId="183" fontId="1" fillId="8" borderId="37" xfId="3" applyNumberFormat="1" applyFont="1" applyFill="1" applyBorder="1" applyAlignment="1">
      <alignment horizontal="center" vertical="center"/>
    </xf>
    <xf numFmtId="183" fontId="1" fillId="8" borderId="70" xfId="3" applyNumberFormat="1" applyFont="1" applyFill="1" applyBorder="1" applyAlignment="1">
      <alignment horizontal="center" vertical="center"/>
    </xf>
    <xf numFmtId="0" fontId="0" fillId="8" borderId="63" xfId="2" applyFont="1" applyFill="1" applyBorder="1" applyAlignment="1">
      <alignment horizontal="center" vertical="center" shrinkToFit="1"/>
    </xf>
    <xf numFmtId="183" fontId="1" fillId="8" borderId="37" xfId="2" applyNumberFormat="1" applyFont="1" applyFill="1" applyBorder="1" applyAlignment="1">
      <alignment horizontal="center" vertical="center"/>
    </xf>
    <xf numFmtId="183" fontId="1" fillId="8" borderId="70" xfId="2" applyNumberFormat="1" applyFont="1" applyFill="1" applyBorder="1" applyAlignment="1">
      <alignment horizontal="center" vertical="center"/>
    </xf>
    <xf numFmtId="0" fontId="0" fillId="8" borderId="25" xfId="2" applyFont="1" applyFill="1" applyBorder="1" applyAlignment="1">
      <alignment horizontal="center" vertical="center"/>
    </xf>
    <xf numFmtId="183" fontId="1" fillId="8" borderId="28" xfId="2" applyNumberFormat="1" applyFont="1" applyFill="1" applyBorder="1" applyAlignment="1">
      <alignment horizontal="center" vertical="center"/>
    </xf>
    <xf numFmtId="183" fontId="1" fillId="8" borderId="104" xfId="2" applyNumberFormat="1" applyFont="1" applyFill="1" applyBorder="1" applyAlignment="1">
      <alignment horizontal="center" vertical="center"/>
    </xf>
    <xf numFmtId="183" fontId="1" fillId="0" borderId="72" xfId="3" applyNumberFormat="1" applyFont="1" applyFill="1" applyBorder="1" applyAlignment="1">
      <alignment horizontal="center" vertical="center"/>
    </xf>
    <xf numFmtId="183" fontId="1" fillId="0" borderId="71" xfId="3" applyNumberFormat="1" applyFont="1" applyFill="1" applyBorder="1" applyAlignment="1">
      <alignment horizontal="center" vertical="center"/>
    </xf>
    <xf numFmtId="183" fontId="1" fillId="0" borderId="66" xfId="2" applyNumberFormat="1" applyFont="1" applyFill="1" applyBorder="1" applyAlignment="1">
      <alignment horizontal="center" vertical="center"/>
    </xf>
    <xf numFmtId="183" fontId="1" fillId="0" borderId="107" xfId="3" applyNumberFormat="1" applyFont="1" applyFill="1" applyBorder="1" applyAlignment="1">
      <alignment horizontal="center" vertical="center"/>
    </xf>
    <xf numFmtId="183" fontId="1" fillId="0" borderId="69" xfId="3" applyNumberFormat="1" applyFont="1" applyFill="1" applyBorder="1" applyAlignment="1">
      <alignment horizontal="center" vertical="center"/>
    </xf>
    <xf numFmtId="183" fontId="1" fillId="0" borderId="104" xfId="2" applyNumberFormat="1" applyFont="1" applyFill="1" applyBorder="1" applyAlignment="1">
      <alignment horizontal="center" vertical="center"/>
    </xf>
    <xf numFmtId="183" fontId="1" fillId="0" borderId="96" xfId="2" applyNumberFormat="1" applyFont="1" applyFill="1" applyBorder="1" applyAlignment="1">
      <alignment horizontal="right" vertical="center"/>
    </xf>
    <xf numFmtId="183" fontId="1" fillId="0" borderId="78" xfId="2" applyNumberFormat="1" applyFont="1" applyFill="1" applyBorder="1" applyAlignment="1">
      <alignment horizontal="right" vertical="center"/>
    </xf>
    <xf numFmtId="183" fontId="1" fillId="0" borderId="96" xfId="3" applyNumberFormat="1" applyFont="1" applyFill="1" applyBorder="1" applyAlignment="1">
      <alignment horizontal="center" vertical="center"/>
    </xf>
    <xf numFmtId="183" fontId="1" fillId="0" borderId="78" xfId="3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  <xf numFmtId="183" fontId="6" fillId="3" borderId="188" xfId="2" applyNumberFormat="1" applyFont="1" applyFill="1" applyBorder="1" applyAlignment="1">
      <alignment horizontal="center" vertical="center"/>
    </xf>
    <xf numFmtId="183" fontId="6" fillId="3" borderId="187" xfId="2" applyNumberFormat="1" applyFont="1" applyFill="1" applyBorder="1" applyAlignment="1">
      <alignment horizontal="center" vertical="center"/>
    </xf>
    <xf numFmtId="0" fontId="6" fillId="0" borderId="123" xfId="2" applyFont="1" applyBorder="1" applyAlignment="1">
      <alignment horizontal="left"/>
    </xf>
    <xf numFmtId="0" fontId="6" fillId="0" borderId="127" xfId="2" applyFont="1" applyBorder="1" applyAlignment="1">
      <alignment horizontal="left"/>
    </xf>
    <xf numFmtId="0" fontId="6" fillId="0" borderId="113" xfId="2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91" xfId="2" applyFont="1" applyBorder="1" applyAlignment="1">
      <alignment horizontal="left"/>
    </xf>
    <xf numFmtId="0" fontId="6" fillId="0" borderId="74" xfId="2" applyFont="1" applyBorder="1" applyAlignment="1">
      <alignment horizontal="left"/>
    </xf>
    <xf numFmtId="0" fontId="10" fillId="0" borderId="100" xfId="2" applyFont="1" applyFill="1" applyBorder="1" applyAlignment="1">
      <alignment horizontal="center"/>
    </xf>
    <xf numFmtId="0" fontId="10" fillId="0" borderId="115" xfId="2" applyFont="1" applyFill="1" applyBorder="1" applyAlignment="1">
      <alignment horizontal="center"/>
    </xf>
    <xf numFmtId="0" fontId="10" fillId="0" borderId="124" xfId="2" applyFont="1" applyBorder="1" applyAlignment="1">
      <alignment horizontal="left"/>
    </xf>
    <xf numFmtId="0" fontId="10" fillId="0" borderId="68" xfId="2" applyFont="1" applyBorder="1" applyAlignment="1">
      <alignment horizontal="left"/>
    </xf>
    <xf numFmtId="0" fontId="10" fillId="0" borderId="35" xfId="2" applyFont="1" applyBorder="1" applyAlignment="1">
      <alignment horizontal="left"/>
    </xf>
    <xf numFmtId="0" fontId="10" fillId="0" borderId="26" xfId="2" applyFont="1" applyBorder="1" applyAlignment="1">
      <alignment horizontal="left"/>
    </xf>
    <xf numFmtId="0" fontId="10" fillId="0" borderId="89" xfId="2" applyFont="1" applyBorder="1" applyAlignment="1">
      <alignment horizontal="left"/>
    </xf>
    <xf numFmtId="0" fontId="10" fillId="0" borderId="119" xfId="2" applyFont="1" applyBorder="1" applyAlignment="1">
      <alignment horizontal="left"/>
    </xf>
    <xf numFmtId="182" fontId="6" fillId="0" borderId="32" xfId="2" applyNumberFormat="1" applyFont="1" applyFill="1" applyBorder="1" applyAlignment="1">
      <alignment horizontal="center" vertical="center"/>
    </xf>
    <xf numFmtId="182" fontId="6" fillId="0" borderId="53" xfId="2" applyNumberFormat="1" applyFont="1" applyFill="1" applyBorder="1" applyAlignment="1">
      <alignment horizontal="center" vertical="center"/>
    </xf>
    <xf numFmtId="0" fontId="10" fillId="0" borderId="40" xfId="2" applyFont="1" applyFill="1" applyBorder="1" applyAlignment="1">
      <alignment horizontal="left" vertical="center"/>
    </xf>
    <xf numFmtId="0" fontId="10" fillId="0" borderId="33" xfId="2" applyFont="1" applyFill="1" applyBorder="1" applyAlignment="1">
      <alignment horizontal="left" vertical="center"/>
    </xf>
    <xf numFmtId="0" fontId="13" fillId="0" borderId="5" xfId="2" applyFont="1" applyBorder="1" applyAlignment="1">
      <alignment horizontal="center" vertical="center" wrapText="1"/>
    </xf>
    <xf numFmtId="0" fontId="13" fillId="0" borderId="54" xfId="2" applyFont="1" applyBorder="1" applyAlignment="1">
      <alignment horizontal="center" vertical="center" wrapText="1"/>
    </xf>
    <xf numFmtId="183" fontId="6" fillId="3" borderId="152" xfId="2" applyNumberFormat="1" applyFont="1" applyFill="1" applyBorder="1" applyAlignment="1">
      <alignment horizontal="center" vertical="center"/>
    </xf>
    <xf numFmtId="183" fontId="6" fillId="3" borderId="151" xfId="2" applyNumberFormat="1" applyFont="1" applyFill="1" applyBorder="1" applyAlignment="1">
      <alignment horizontal="center" vertical="center"/>
    </xf>
    <xf numFmtId="183" fontId="6" fillId="3" borderId="33" xfId="2" applyNumberFormat="1" applyFont="1" applyFill="1" applyBorder="1" applyAlignment="1">
      <alignment horizontal="center"/>
    </xf>
    <xf numFmtId="183" fontId="6" fillId="3" borderId="133" xfId="2" applyNumberFormat="1" applyFont="1" applyFill="1" applyBorder="1" applyAlignment="1">
      <alignment horizontal="center"/>
    </xf>
    <xf numFmtId="183" fontId="6" fillId="3" borderId="153" xfId="2" applyNumberFormat="1" applyFont="1" applyFill="1" applyBorder="1" applyAlignment="1">
      <alignment horizontal="center" vertical="center"/>
    </xf>
    <xf numFmtId="183" fontId="6" fillId="3" borderId="32" xfId="2" applyNumberFormat="1" applyFont="1" applyFill="1" applyBorder="1" applyAlignment="1">
      <alignment horizontal="center"/>
    </xf>
    <xf numFmtId="183" fontId="6" fillId="3" borderId="168" xfId="2" applyNumberFormat="1" applyFont="1" applyFill="1" applyBorder="1" applyAlignment="1">
      <alignment horizontal="center"/>
    </xf>
    <xf numFmtId="183" fontId="6" fillId="3" borderId="34" xfId="2" applyNumberFormat="1" applyFont="1" applyFill="1" applyBorder="1" applyAlignment="1">
      <alignment horizontal="center"/>
    </xf>
    <xf numFmtId="183" fontId="6" fillId="3" borderId="174" xfId="2" applyNumberFormat="1" applyFont="1" applyFill="1" applyBorder="1" applyAlignment="1">
      <alignment horizontal="center"/>
    </xf>
    <xf numFmtId="183" fontId="1" fillId="3" borderId="39" xfId="2" applyNumberFormat="1" applyFont="1" applyFill="1" applyBorder="1" applyAlignment="1">
      <alignment horizontal="center" vertical="center"/>
    </xf>
    <xf numFmtId="183" fontId="1" fillId="3" borderId="54" xfId="2" applyNumberFormat="1" applyFont="1" applyFill="1" applyBorder="1" applyAlignment="1">
      <alignment horizontal="center" vertical="center"/>
    </xf>
    <xf numFmtId="183" fontId="1" fillId="3" borderId="106" xfId="2" applyNumberFormat="1" applyFont="1" applyFill="1" applyBorder="1" applyAlignment="1">
      <alignment horizontal="center" vertical="center"/>
    </xf>
    <xf numFmtId="0" fontId="6" fillId="0" borderId="123" xfId="2" applyFont="1" applyFill="1" applyBorder="1" applyAlignment="1">
      <alignment horizontal="left"/>
    </xf>
    <xf numFmtId="0" fontId="6" fillId="0" borderId="127" xfId="2" applyFont="1" applyFill="1" applyBorder="1" applyAlignment="1">
      <alignment horizontal="left"/>
    </xf>
    <xf numFmtId="0" fontId="10" fillId="0" borderId="35" xfId="2" applyFont="1" applyFill="1" applyBorder="1" applyAlignment="1">
      <alignment horizontal="left" shrinkToFit="1"/>
    </xf>
    <xf numFmtId="0" fontId="10" fillId="0" borderId="26" xfId="2" applyFont="1" applyFill="1" applyBorder="1" applyAlignment="1">
      <alignment horizontal="left" shrinkToFit="1"/>
    </xf>
    <xf numFmtId="0" fontId="10" fillId="0" borderId="35" xfId="2" applyFont="1" applyFill="1" applyBorder="1" applyAlignment="1">
      <alignment horizontal="left"/>
    </xf>
    <xf numFmtId="0" fontId="10" fillId="0" borderId="26" xfId="2" applyFont="1" applyFill="1" applyBorder="1" applyAlignment="1">
      <alignment horizontal="left"/>
    </xf>
    <xf numFmtId="0" fontId="10" fillId="0" borderId="87" xfId="2" applyFont="1" applyFill="1" applyBorder="1" applyAlignment="1">
      <alignment horizontal="center"/>
    </xf>
    <xf numFmtId="0" fontId="10" fillId="0" borderId="102" xfId="2" applyFont="1" applyFill="1" applyBorder="1" applyAlignment="1">
      <alignment horizontal="center"/>
    </xf>
    <xf numFmtId="0" fontId="10" fillId="0" borderId="94" xfId="2" applyFont="1" applyFill="1" applyBorder="1" applyAlignment="1">
      <alignment horizontal="center"/>
    </xf>
    <xf numFmtId="0" fontId="16" fillId="0" borderId="5" xfId="2" applyFont="1" applyBorder="1" applyAlignment="1">
      <alignment horizontal="center" vertical="center" wrapText="1" shrinkToFit="1"/>
    </xf>
    <xf numFmtId="0" fontId="16" fillId="0" borderId="106" xfId="2" applyFont="1" applyBorder="1" applyAlignment="1">
      <alignment horizontal="center" vertical="center" wrapText="1" shrinkToFit="1"/>
    </xf>
    <xf numFmtId="0" fontId="10" fillId="0" borderId="120" xfId="2" applyFont="1" applyFill="1" applyBorder="1" applyAlignment="1">
      <alignment horizontal="left"/>
    </xf>
    <xf numFmtId="0" fontId="10" fillId="0" borderId="18" xfId="2" applyFont="1" applyFill="1" applyBorder="1" applyAlignment="1">
      <alignment horizontal="left"/>
    </xf>
    <xf numFmtId="0" fontId="10" fillId="0" borderId="124" xfId="2" applyFont="1" applyFill="1" applyBorder="1" applyAlignment="1">
      <alignment horizontal="left"/>
    </xf>
    <xf numFmtId="0" fontId="10" fillId="0" borderId="68" xfId="2" applyFont="1" applyFill="1" applyBorder="1" applyAlignment="1">
      <alignment horizontal="left"/>
    </xf>
    <xf numFmtId="0" fontId="10" fillId="0" borderId="5" xfId="2" applyFont="1" applyFill="1" applyBorder="1" applyAlignment="1">
      <alignment horizontal="center" vertical="center" wrapText="1"/>
    </xf>
    <xf numFmtId="0" fontId="10" fillId="0" borderId="106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06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0" fillId="0" borderId="100" xfId="2" applyFont="1" applyBorder="1" applyAlignment="1">
      <alignment horizontal="center"/>
    </xf>
    <xf numFmtId="0" fontId="10" fillId="0" borderId="115" xfId="2" applyFont="1" applyBorder="1" applyAlignment="1">
      <alignment horizontal="center"/>
    </xf>
    <xf numFmtId="0" fontId="17" fillId="0" borderId="35" xfId="2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6" fillId="0" borderId="121" xfId="2" applyFont="1" applyBorder="1" applyAlignment="1">
      <alignment horizontal="left"/>
    </xf>
    <xf numFmtId="0" fontId="6" fillId="0" borderId="125" xfId="2" applyFont="1" applyBorder="1" applyAlignment="1">
      <alignment horizontal="left"/>
    </xf>
    <xf numFmtId="0" fontId="10" fillId="0" borderId="57" xfId="2" applyFont="1" applyFill="1" applyBorder="1" applyAlignment="1">
      <alignment horizontal="left"/>
    </xf>
    <xf numFmtId="0" fontId="10" fillId="0" borderId="43" xfId="2" applyFont="1" applyFill="1" applyBorder="1" applyAlignment="1">
      <alignment horizontal="left"/>
    </xf>
    <xf numFmtId="0" fontId="10" fillId="0" borderId="40" xfId="2" applyFont="1" applyBorder="1" applyAlignment="1">
      <alignment horizontal="left"/>
    </xf>
    <xf numFmtId="0" fontId="10" fillId="0" borderId="33" xfId="2" applyFont="1" applyBorder="1" applyAlignment="1">
      <alignment horizontal="left"/>
    </xf>
    <xf numFmtId="0" fontId="10" fillId="0" borderId="40" xfId="2" applyFont="1" applyFill="1" applyBorder="1" applyAlignment="1">
      <alignment horizontal="left"/>
    </xf>
    <xf numFmtId="0" fontId="10" fillId="0" borderId="33" xfId="2" applyFont="1" applyFill="1" applyBorder="1" applyAlignment="1">
      <alignment horizontal="left"/>
    </xf>
    <xf numFmtId="0" fontId="10" fillId="0" borderId="89" xfId="2" applyFont="1" applyFill="1" applyBorder="1" applyAlignment="1">
      <alignment horizontal="left"/>
    </xf>
    <xf numFmtId="0" fontId="10" fillId="0" borderId="119" xfId="2" applyFont="1" applyFill="1" applyBorder="1" applyAlignment="1">
      <alignment horizontal="left"/>
    </xf>
    <xf numFmtId="0" fontId="6" fillId="0" borderId="91" xfId="2" applyFont="1" applyFill="1" applyBorder="1" applyAlignment="1">
      <alignment horizontal="left"/>
    </xf>
    <xf numFmtId="0" fontId="6" fillId="0" borderId="74" xfId="2" applyFont="1" applyFill="1" applyBorder="1" applyAlignment="1">
      <alignment horizontal="left"/>
    </xf>
    <xf numFmtId="0" fontId="6" fillId="0" borderId="121" xfId="2" applyFont="1" applyFill="1" applyBorder="1" applyAlignment="1">
      <alignment horizontal="left"/>
    </xf>
    <xf numFmtId="0" fontId="6" fillId="0" borderId="125" xfId="2" applyFont="1" applyFill="1" applyBorder="1" applyAlignment="1">
      <alignment horizontal="left"/>
    </xf>
    <xf numFmtId="182" fontId="6" fillId="0" borderId="14" xfId="2" applyNumberFormat="1" applyFont="1" applyFill="1" applyBorder="1" applyAlignment="1">
      <alignment horizontal="center" vertical="center"/>
    </xf>
    <xf numFmtId="0" fontId="10" fillId="0" borderId="36" xfId="2" applyFont="1" applyBorder="1" applyAlignment="1">
      <alignment horizontal="left" vertical="center"/>
    </xf>
    <xf numFmtId="0" fontId="10" fillId="0" borderId="116" xfId="2" applyFont="1" applyBorder="1" applyAlignment="1">
      <alignment horizontal="left" vertical="center"/>
    </xf>
    <xf numFmtId="0" fontId="10" fillId="0" borderId="80" xfId="2" applyFont="1" applyBorder="1" applyAlignment="1">
      <alignment horizontal="left" vertical="center"/>
    </xf>
    <xf numFmtId="0" fontId="10" fillId="0" borderId="87" xfId="2" applyFont="1" applyBorder="1" applyAlignment="1">
      <alignment horizontal="center"/>
    </xf>
    <xf numFmtId="0" fontId="10" fillId="0" borderId="102" xfId="2" applyFont="1" applyBorder="1" applyAlignment="1">
      <alignment horizontal="center"/>
    </xf>
    <xf numFmtId="0" fontId="10" fillId="0" borderId="94" xfId="2" applyFont="1" applyBorder="1" applyAlignment="1">
      <alignment horizontal="center"/>
    </xf>
    <xf numFmtId="183" fontId="6" fillId="3" borderId="189" xfId="2" applyNumberFormat="1" applyFont="1" applyFill="1" applyBorder="1" applyAlignment="1">
      <alignment horizontal="center" vertical="center"/>
    </xf>
    <xf numFmtId="0" fontId="10" fillId="0" borderId="106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183" fontId="6" fillId="3" borderId="39" xfId="2" applyNumberFormat="1" applyFont="1" applyFill="1" applyBorder="1" applyAlignment="1">
      <alignment horizontal="center"/>
    </xf>
    <xf numFmtId="183" fontId="6" fillId="3" borderId="142" xfId="2" applyNumberFormat="1" applyFont="1" applyFill="1" applyBorder="1" applyAlignment="1">
      <alignment horizontal="center"/>
    </xf>
    <xf numFmtId="0" fontId="10" fillId="0" borderId="122" xfId="2" applyFont="1" applyBorder="1" applyAlignment="1">
      <alignment horizontal="left"/>
    </xf>
    <xf numFmtId="0" fontId="10" fillId="0" borderId="126" xfId="2" applyFont="1" applyBorder="1" applyAlignment="1">
      <alignment horizontal="left"/>
    </xf>
    <xf numFmtId="0" fontId="10" fillId="0" borderId="35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13" xfId="2" applyFont="1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textRotation="255"/>
    </xf>
    <xf numFmtId="0" fontId="4" fillId="0" borderId="112" xfId="1" quotePrefix="1" applyFont="1" applyBorder="1" applyAlignment="1">
      <alignment horizontal="center" vertical="center" textRotation="255"/>
    </xf>
    <xf numFmtId="0" fontId="4" fillId="0" borderId="11" xfId="1" quotePrefix="1" applyFont="1" applyBorder="1" applyAlignment="1">
      <alignment horizontal="center" vertical="center" textRotation="255"/>
    </xf>
    <xf numFmtId="0" fontId="4" fillId="0" borderId="100" xfId="1" applyFont="1" applyBorder="1" applyAlignment="1">
      <alignment horizontal="distributed" vertical="center"/>
    </xf>
    <xf numFmtId="0" fontId="4" fillId="0" borderId="101" xfId="1" applyFont="1" applyBorder="1" applyAlignment="1">
      <alignment horizontal="distributed" vertical="center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11" xfId="1" applyFont="1" applyBorder="1" applyAlignment="1">
      <alignment horizontal="center" vertical="center" textRotation="255" shrinkToFit="1"/>
    </xf>
    <xf numFmtId="0" fontId="4" fillId="0" borderId="1" xfId="1" quotePrefix="1" applyFont="1" applyBorder="1" applyAlignment="1">
      <alignment horizontal="center" vertical="center" textRotation="255"/>
    </xf>
    <xf numFmtId="0" fontId="4" fillId="0" borderId="113" xfId="1" quotePrefix="1" applyFont="1" applyBorder="1" applyAlignment="1">
      <alignment horizontal="center" vertical="center" textRotation="255"/>
    </xf>
    <xf numFmtId="0" fontId="4" fillId="0" borderId="8" xfId="1" quotePrefix="1" applyFont="1" applyBorder="1" applyAlignment="1">
      <alignment horizontal="center" vertical="center" textRotation="255"/>
    </xf>
    <xf numFmtId="0" fontId="4" fillId="0" borderId="100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justifyLastLine="1" shrinkToFit="1"/>
    </xf>
    <xf numFmtId="58" fontId="7" fillId="4" borderId="9" xfId="1" applyNumberFormat="1" applyFont="1" applyFill="1" applyBorder="1" applyAlignment="1">
      <alignment horizontal="left" vertical="center"/>
    </xf>
    <xf numFmtId="58" fontId="4" fillId="0" borderId="9" xfId="1" applyNumberFormat="1" applyFont="1" applyBorder="1" applyAlignment="1">
      <alignment vertical="center"/>
    </xf>
    <xf numFmtId="0" fontId="4" fillId="0" borderId="16" xfId="1" quotePrefix="1" applyFont="1" applyBorder="1" applyAlignment="1">
      <alignment horizontal="left" vertical="center" wrapText="1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112" xfId="1" applyFont="1" applyBorder="1" applyAlignment="1">
      <alignment horizontal="center" vertical="center" textRotation="255" shrinkToFit="1"/>
    </xf>
    <xf numFmtId="0" fontId="4" fillId="0" borderId="100" xfId="1" applyFont="1" applyBorder="1" applyAlignment="1">
      <alignment horizontal="center" vertical="center" shrinkToFit="1"/>
    </xf>
    <xf numFmtId="0" fontId="4" fillId="0" borderId="115" xfId="1" applyFont="1" applyBorder="1" applyAlignment="1">
      <alignment vertical="center" shrinkToFit="1"/>
    </xf>
    <xf numFmtId="0" fontId="4" fillId="0" borderId="95" xfId="1" applyFont="1" applyBorder="1" applyAlignment="1">
      <alignment vertical="center" shrinkToFit="1"/>
    </xf>
    <xf numFmtId="0" fontId="24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4" fillId="0" borderId="22" xfId="1" applyFont="1" applyBorder="1" applyAlignment="1">
      <alignment horizontal="distributed" vertical="center" shrinkToFit="1"/>
    </xf>
    <xf numFmtId="0" fontId="4" fillId="0" borderId="47" xfId="1" applyFont="1" applyBorder="1" applyAlignment="1">
      <alignment vertical="center" shrinkToFit="1"/>
    </xf>
    <xf numFmtId="0" fontId="4" fillId="0" borderId="4" xfId="1" applyFont="1" applyBorder="1" applyAlignment="1">
      <alignment horizontal="center" vertical="center" textRotation="255"/>
    </xf>
    <xf numFmtId="0" fontId="4" fillId="0" borderId="112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06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30" xfId="1" applyFont="1" applyBorder="1" applyAlignment="1">
      <alignment horizontal="center" vertical="center" textRotation="255"/>
    </xf>
    <xf numFmtId="0" fontId="4" fillId="0" borderId="47" xfId="1" applyFont="1" applyBorder="1" applyAlignment="1">
      <alignment horizontal="center" vertical="center" textRotation="255"/>
    </xf>
    <xf numFmtId="0" fontId="4" fillId="0" borderId="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4" fillId="0" borderId="54" xfId="1" applyFont="1" applyBorder="1" applyAlignment="1">
      <alignment horizontal="center" vertical="center" textRotation="255"/>
    </xf>
    <xf numFmtId="0" fontId="4" fillId="0" borderId="39" xfId="1" applyFont="1" applyBorder="1" applyAlignment="1">
      <alignment horizontal="center" vertical="center" textRotation="255"/>
    </xf>
    <xf numFmtId="0" fontId="4" fillId="0" borderId="7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1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183" fontId="4" fillId="0" borderId="22" xfId="1" applyNumberFormat="1" applyFont="1" applyBorder="1" applyAlignment="1">
      <alignment horizontal="center" vertical="center" textRotation="255"/>
    </xf>
    <xf numFmtId="183" fontId="4" fillId="0" borderId="30" xfId="1" applyNumberFormat="1" applyFont="1" applyBorder="1" applyAlignment="1">
      <alignment horizontal="center" vertical="center" textRotation="255"/>
    </xf>
    <xf numFmtId="183" fontId="4" fillId="0" borderId="39" xfId="1" applyNumberFormat="1" applyFont="1" applyBorder="1" applyAlignment="1">
      <alignment horizontal="center" vertical="center" textRotation="255"/>
    </xf>
    <xf numFmtId="183" fontId="4" fillId="0" borderId="47" xfId="1" applyNumberFormat="1" applyFont="1" applyBorder="1" applyAlignment="1">
      <alignment horizontal="center" vertical="center" textRotation="255"/>
    </xf>
    <xf numFmtId="183" fontId="4" fillId="0" borderId="5" xfId="1" applyNumberFormat="1" applyFont="1" applyBorder="1" applyAlignment="1">
      <alignment horizontal="center" vertical="center" textRotation="255"/>
    </xf>
    <xf numFmtId="183" fontId="4" fillId="0" borderId="106" xfId="1" applyNumberFormat="1" applyFont="1" applyBorder="1" applyAlignment="1">
      <alignment horizontal="center" vertical="center" textRotation="255"/>
    </xf>
    <xf numFmtId="183" fontId="4" fillId="0" borderId="12" xfId="1" applyNumberFormat="1" applyFont="1" applyBorder="1" applyAlignment="1">
      <alignment horizontal="center" vertical="center" textRotation="255"/>
    </xf>
    <xf numFmtId="183" fontId="4" fillId="0" borderId="100" xfId="1" applyNumberFormat="1" applyFont="1" applyBorder="1" applyAlignment="1">
      <alignment horizontal="center" vertical="center"/>
    </xf>
    <xf numFmtId="183" fontId="4" fillId="0" borderId="95" xfId="1" applyNumberFormat="1" applyFont="1" applyBorder="1" applyAlignment="1">
      <alignment horizontal="center" vertical="center"/>
    </xf>
    <xf numFmtId="0" fontId="22" fillId="0" borderId="0" xfId="1" quotePrefix="1" applyFont="1" applyAlignment="1">
      <alignment horizontal="left" vertical="center"/>
    </xf>
    <xf numFmtId="0" fontId="22" fillId="0" borderId="0" xfId="1" applyFont="1" applyAlignment="1">
      <alignment horizontal="distributed" vertical="center"/>
    </xf>
    <xf numFmtId="0" fontId="0" fillId="0" borderId="100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0" fillId="0" borderId="0" xfId="1" applyFont="1" applyFill="1" applyAlignment="1" applyProtection="1">
      <alignment horizontal="left" vertical="center"/>
      <protection hidden="1"/>
    </xf>
    <xf numFmtId="6" fontId="40" fillId="0" borderId="0" xfId="7" applyFont="1" applyFill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" fillId="0" borderId="229" xfId="0" applyFont="1" applyFill="1" applyBorder="1" applyAlignment="1">
      <alignment horizontal="center" vertical="center" shrinkToFit="1"/>
    </xf>
    <xf numFmtId="0" fontId="0" fillId="0" borderId="223" xfId="0" applyBorder="1" applyAlignment="1">
      <alignment horizontal="center" vertical="center" shrinkToFit="1"/>
    </xf>
    <xf numFmtId="0" fontId="0" fillId="0" borderId="230" xfId="0" applyBorder="1" applyAlignment="1">
      <alignment horizontal="center" vertical="center" shrinkToFit="1"/>
    </xf>
    <xf numFmtId="204" fontId="36" fillId="3" borderId="100" xfId="4" applyNumberFormat="1" applyFont="1" applyFill="1" applyBorder="1" applyAlignment="1">
      <alignment horizontal="center" vertical="center" shrinkToFit="1"/>
    </xf>
    <xf numFmtId="204" fontId="36" fillId="3" borderId="95" xfId="4" applyNumberFormat="1" applyFont="1" applyFill="1" applyBorder="1" applyAlignment="1">
      <alignment horizontal="center" vertical="center" shrinkToFit="1"/>
    </xf>
    <xf numFmtId="38" fontId="4" fillId="0" borderId="120" xfId="4" applyFont="1" applyFill="1" applyBorder="1" applyAlignment="1">
      <alignment horizontal="distributed" vertical="center" shrinkToFit="1"/>
    </xf>
    <xf numFmtId="38" fontId="4" fillId="0" borderId="18" xfId="4" applyFont="1" applyFill="1" applyBorder="1" applyAlignment="1">
      <alignment horizontal="distributed" vertical="center" shrinkToFit="1"/>
    </xf>
    <xf numFmtId="38" fontId="4" fillId="0" borderId="19" xfId="4" applyFont="1" applyFill="1" applyBorder="1" applyAlignment="1">
      <alignment horizontal="distributed" vertical="center" shrinkToFit="1"/>
    </xf>
    <xf numFmtId="38" fontId="4" fillId="0" borderId="68" xfId="4" applyFont="1" applyFill="1" applyBorder="1" applyAlignment="1">
      <alignment horizontal="distributed" vertical="center" shrinkToFit="1"/>
    </xf>
    <xf numFmtId="195" fontId="4" fillId="12" borderId="120" xfId="4" applyNumberFormat="1" applyFont="1" applyFill="1" applyBorder="1" applyAlignment="1">
      <alignment horizontal="center" vertical="center" shrinkToFit="1"/>
    </xf>
    <xf numFmtId="195" fontId="4" fillId="12" borderId="18" xfId="4" applyNumberFormat="1" applyFont="1" applyFill="1" applyBorder="1" applyAlignment="1">
      <alignment horizontal="center" vertical="center" shrinkToFit="1"/>
    </xf>
    <xf numFmtId="195" fontId="4" fillId="12" borderId="19" xfId="4" applyNumberFormat="1" applyFont="1" applyFill="1" applyBorder="1" applyAlignment="1">
      <alignment horizontal="center" vertical="center" shrinkToFit="1"/>
    </xf>
    <xf numFmtId="38" fontId="4" fillId="12" borderId="120" xfId="4" applyFont="1" applyFill="1" applyBorder="1" applyAlignment="1">
      <alignment horizontal="center" vertical="center" shrinkToFit="1"/>
    </xf>
    <xf numFmtId="38" fontId="4" fillId="12" borderId="18" xfId="4" applyFont="1" applyFill="1" applyBorder="1" applyAlignment="1">
      <alignment horizontal="center" vertical="center" shrinkToFit="1"/>
    </xf>
    <xf numFmtId="38" fontId="4" fillId="12" borderId="19" xfId="4" applyFont="1" applyFill="1" applyBorder="1" applyAlignment="1">
      <alignment horizontal="center" vertical="center" shrinkToFit="1"/>
    </xf>
    <xf numFmtId="38" fontId="4" fillId="0" borderId="129" xfId="4" applyFont="1" applyFill="1" applyBorder="1" applyAlignment="1">
      <alignment horizontal="distributed" vertical="center"/>
    </xf>
    <xf numFmtId="178" fontId="4" fillId="0" borderId="227" xfId="4" applyNumberFormat="1" applyFont="1" applyFill="1" applyBorder="1" applyAlignment="1">
      <alignment vertical="center"/>
    </xf>
    <xf numFmtId="178" fontId="4" fillId="0" borderId="228" xfId="4" applyNumberFormat="1" applyFont="1" applyFill="1" applyBorder="1" applyAlignment="1">
      <alignment vertical="center"/>
    </xf>
    <xf numFmtId="194" fontId="4" fillId="0" borderId="18" xfId="4" applyNumberFormat="1" applyFont="1" applyFill="1" applyBorder="1" applyAlignment="1">
      <alignment horizontal="distributed" vertical="center" shrinkToFit="1"/>
    </xf>
    <xf numFmtId="194" fontId="4" fillId="0" borderId="19" xfId="4" applyNumberFormat="1" applyFont="1" applyFill="1" applyBorder="1" applyAlignment="1">
      <alignment horizontal="distributed" vertical="center" shrinkToFit="1"/>
    </xf>
    <xf numFmtId="6" fontId="4" fillId="0" borderId="0" xfId="7" applyFont="1" applyFill="1" applyAlignment="1">
      <alignment horizontal="center" vertical="center" shrinkToFit="1"/>
    </xf>
    <xf numFmtId="0" fontId="4" fillId="0" borderId="100" xfId="0" applyFont="1" applyFill="1" applyBorder="1" applyAlignment="1" applyProtection="1">
      <alignment horizontal="center" vertical="center" shrinkToFit="1"/>
      <protection locked="0"/>
    </xf>
    <xf numFmtId="0" fontId="4" fillId="0" borderId="115" xfId="0" applyFont="1" applyFill="1" applyBorder="1" applyAlignment="1" applyProtection="1">
      <alignment horizontal="center" vertical="center" shrinkToFit="1"/>
      <protection locked="0"/>
    </xf>
    <xf numFmtId="0" fontId="4" fillId="0" borderId="95" xfId="0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Alignment="1" applyProtection="1">
      <alignment horizontal="left" vertical="center"/>
      <protection hidden="1"/>
    </xf>
    <xf numFmtId="58" fontId="4" fillId="0" borderId="0" xfId="1" applyNumberFormat="1" applyFont="1" applyFill="1" applyAlignment="1" applyProtection="1">
      <alignment horizontal="left" vertical="center"/>
      <protection hidden="1"/>
    </xf>
    <xf numFmtId="178" fontId="36" fillId="0" borderId="228" xfId="4" applyNumberFormat="1" applyFont="1" applyFill="1" applyBorder="1" applyAlignment="1">
      <alignment vertical="center"/>
    </xf>
    <xf numFmtId="195" fontId="4" fillId="0" borderId="18" xfId="4" applyNumberFormat="1" applyFont="1" applyFill="1" applyBorder="1" applyAlignment="1">
      <alignment horizontal="distributed" vertical="center" shrinkToFit="1"/>
    </xf>
    <xf numFmtId="195" fontId="4" fillId="0" borderId="19" xfId="4" applyNumberFormat="1" applyFont="1" applyFill="1" applyBorder="1" applyAlignment="1">
      <alignment horizontal="distributed" vertical="center" shrinkToFit="1"/>
    </xf>
    <xf numFmtId="38" fontId="4" fillId="11" borderId="129" xfId="4" applyFont="1" applyFill="1" applyBorder="1" applyAlignment="1">
      <alignment horizontal="distributed" vertical="center"/>
    </xf>
    <xf numFmtId="178" fontId="4" fillId="11" borderId="227" xfId="4" applyNumberFormat="1" applyFont="1" applyFill="1" applyBorder="1" applyAlignment="1">
      <alignment vertical="center"/>
    </xf>
    <xf numFmtId="178" fontId="4" fillId="11" borderId="228" xfId="4" applyNumberFormat="1" applyFont="1" applyFill="1" applyBorder="1" applyAlignment="1">
      <alignment vertical="center"/>
    </xf>
    <xf numFmtId="38" fontId="4" fillId="0" borderId="124" xfId="4" applyFont="1" applyFill="1" applyBorder="1" applyAlignment="1">
      <alignment horizontal="distributed" vertical="center" shrinkToFit="1"/>
    </xf>
    <xf numFmtId="38" fontId="4" fillId="0" borderId="132" xfId="4" applyFont="1" applyFill="1" applyBorder="1" applyAlignment="1">
      <alignment horizontal="distributed" vertical="center" shrinkToFit="1"/>
    </xf>
    <xf numFmtId="195" fontId="4" fillId="0" borderId="68" xfId="4" applyNumberFormat="1" applyFont="1" applyFill="1" applyBorder="1" applyAlignment="1">
      <alignment horizontal="distributed" vertical="center" shrinkToFit="1"/>
    </xf>
    <xf numFmtId="195" fontId="4" fillId="0" borderId="132" xfId="4" applyNumberFormat="1" applyFont="1" applyFill="1" applyBorder="1" applyAlignment="1">
      <alignment horizontal="distributed" vertical="center" shrinkToFit="1"/>
    </xf>
    <xf numFmtId="0" fontId="10" fillId="0" borderId="8" xfId="2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183" fontId="13" fillId="0" borderId="196" xfId="2" applyNumberFormat="1" applyFont="1" applyBorder="1" applyAlignment="1">
      <alignment horizontal="center" wrapText="1"/>
    </xf>
    <xf numFmtId="183" fontId="13" fillId="0" borderId="198" xfId="2" applyNumberFormat="1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4" xfId="2" applyFont="1" applyBorder="1" applyAlignment="1">
      <alignment horizontal="center" wrapText="1"/>
    </xf>
    <xf numFmtId="0" fontId="6" fillId="0" borderId="196" xfId="2" applyFont="1" applyBorder="1" applyAlignment="1">
      <alignment horizontal="center"/>
    </xf>
    <xf numFmtId="0" fontId="6" fillId="0" borderId="197" xfId="2" applyFont="1" applyBorder="1" applyAlignment="1">
      <alignment horizontal="center"/>
    </xf>
    <xf numFmtId="0" fontId="6" fillId="0" borderId="198" xfId="2" applyFont="1" applyBorder="1" applyAlignment="1">
      <alignment horizontal="center"/>
    </xf>
  </cellXfs>
  <cellStyles count="8">
    <cellStyle name="桁区切り" xfId="6" builtinId="6"/>
    <cellStyle name="桁区切り 2" xfId="3"/>
    <cellStyle name="桁区切り 3" xfId="4"/>
    <cellStyle name="通貨" xfId="7" builtinId="7"/>
    <cellStyle name="標準" xfId="0" builtinId="0"/>
    <cellStyle name="標準 2" xfId="2"/>
    <cellStyle name="標準 3" xfId="5"/>
    <cellStyle name="標準_経営改善計画書（耕種・1年1収・個人）" xfId="1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CCFFCC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753475" y="1209675"/>
          <a:ext cx="6477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8753475" y="1209675"/>
          <a:ext cx="6477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219200" y="2057400"/>
          <a:ext cx="6477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</xdr:row>
      <xdr:rowOff>28575</xdr:rowOff>
    </xdr:from>
    <xdr:to>
      <xdr:col>16</xdr:col>
      <xdr:colOff>2047875</xdr:colOff>
      <xdr:row>3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77525" y="514350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47625</xdr:rowOff>
    </xdr:from>
    <xdr:to>
      <xdr:col>0</xdr:col>
      <xdr:colOff>28575</xdr:colOff>
      <xdr:row>45</xdr:row>
      <xdr:rowOff>66675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9525" y="7648575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</xdr:row>
      <xdr:rowOff>28575</xdr:rowOff>
    </xdr:from>
    <xdr:to>
      <xdr:col>16</xdr:col>
      <xdr:colOff>2047875</xdr:colOff>
      <xdr:row>3</xdr:row>
      <xdr:rowOff>190500</xdr:rowOff>
    </xdr:to>
    <xdr:sp macro="" textlink="">
      <xdr:nvSpPr>
        <xdr:cNvPr id="4" name="Line 36"/>
        <xdr:cNvSpPr>
          <a:spLocks noChangeShapeType="1"/>
        </xdr:cNvSpPr>
      </xdr:nvSpPr>
      <xdr:spPr bwMode="auto">
        <a:xfrm>
          <a:off x="10677525" y="514350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49</xdr:row>
      <xdr:rowOff>28575</xdr:rowOff>
    </xdr:from>
    <xdr:to>
      <xdr:col>16</xdr:col>
      <xdr:colOff>2047875</xdr:colOff>
      <xdr:row>50</xdr:row>
      <xdr:rowOff>190500</xdr:rowOff>
    </xdr:to>
    <xdr:sp macro="" textlink="">
      <xdr:nvSpPr>
        <xdr:cNvPr id="5" name="Line 37"/>
        <xdr:cNvSpPr>
          <a:spLocks noChangeShapeType="1"/>
        </xdr:cNvSpPr>
      </xdr:nvSpPr>
      <xdr:spPr bwMode="auto">
        <a:xfrm>
          <a:off x="10677525" y="105441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47625</xdr:rowOff>
    </xdr:from>
    <xdr:to>
      <xdr:col>0</xdr:col>
      <xdr:colOff>28575</xdr:colOff>
      <xdr:row>49</xdr:row>
      <xdr:rowOff>66675</xdr:rowOff>
    </xdr:to>
    <xdr:sp macro="" textlink="">
      <xdr:nvSpPr>
        <xdr:cNvPr id="6" name="Line 38"/>
        <xdr:cNvSpPr>
          <a:spLocks noChangeShapeType="1"/>
        </xdr:cNvSpPr>
      </xdr:nvSpPr>
      <xdr:spPr bwMode="auto">
        <a:xfrm flipV="1">
          <a:off x="9525" y="10563225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49</xdr:row>
      <xdr:rowOff>28575</xdr:rowOff>
    </xdr:from>
    <xdr:to>
      <xdr:col>16</xdr:col>
      <xdr:colOff>2047875</xdr:colOff>
      <xdr:row>50</xdr:row>
      <xdr:rowOff>190500</xdr:rowOff>
    </xdr:to>
    <xdr:sp macro="" textlink="">
      <xdr:nvSpPr>
        <xdr:cNvPr id="7" name="Line 39"/>
        <xdr:cNvSpPr>
          <a:spLocks noChangeShapeType="1"/>
        </xdr:cNvSpPr>
      </xdr:nvSpPr>
      <xdr:spPr bwMode="auto">
        <a:xfrm>
          <a:off x="10677525" y="105441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20</xdr:row>
      <xdr:rowOff>28575</xdr:rowOff>
    </xdr:from>
    <xdr:to>
      <xdr:col>16</xdr:col>
      <xdr:colOff>2047875</xdr:colOff>
      <xdr:row>21</xdr:row>
      <xdr:rowOff>190500</xdr:rowOff>
    </xdr:to>
    <xdr:sp macro="" textlink="">
      <xdr:nvSpPr>
        <xdr:cNvPr id="8" name="Line 40"/>
        <xdr:cNvSpPr>
          <a:spLocks noChangeShapeType="1"/>
        </xdr:cNvSpPr>
      </xdr:nvSpPr>
      <xdr:spPr bwMode="auto">
        <a:xfrm>
          <a:off x="10677525" y="351472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D1:Y51"/>
  <sheetViews>
    <sheetView showZeros="0" tabSelected="1" view="pageLayout" zoomScaleNormal="100" workbookViewId="0">
      <selection activeCell="L43" sqref="L43:U43"/>
    </sheetView>
  </sheetViews>
  <sheetFormatPr defaultColWidth="4.140625" defaultRowHeight="13.5"/>
  <cols>
    <col min="1" max="3" width="4.140625" style="590"/>
    <col min="4" max="18" width="4.140625" style="590" customWidth="1"/>
    <col min="19" max="19" width="3" style="590" customWidth="1"/>
    <col min="20" max="20" width="5.140625" style="590" bestFit="1" customWidth="1"/>
    <col min="21" max="16384" width="4.140625" style="590"/>
  </cols>
  <sheetData>
    <row r="1" spans="4:25" s="555" customFormat="1"/>
    <row r="2" spans="4:25" s="555" customFormat="1" ht="17.25">
      <c r="D2" s="969" t="s">
        <v>202</v>
      </c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69"/>
      <c r="R2" s="969"/>
      <c r="S2" s="969"/>
      <c r="T2" s="969"/>
      <c r="U2" s="969"/>
      <c r="V2" s="969"/>
      <c r="W2" s="969"/>
      <c r="X2" s="969"/>
      <c r="Y2" s="969"/>
    </row>
    <row r="3" spans="4:25" s="555" customFormat="1"/>
    <row r="4" spans="4:25" s="555" customFormat="1"/>
    <row r="5" spans="4:25" s="555" customFormat="1">
      <c r="D5" s="970" t="s">
        <v>203</v>
      </c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70"/>
      <c r="U5" s="970"/>
      <c r="V5" s="970"/>
      <c r="W5" s="970"/>
      <c r="X5" s="970"/>
      <c r="Y5" s="970"/>
    </row>
    <row r="6" spans="4:25" s="555" customFormat="1"/>
    <row r="7" spans="4:25" s="555" customFormat="1"/>
    <row r="8" spans="4:25" s="555" customFormat="1"/>
    <row r="9" spans="4:25" s="555" customFormat="1"/>
    <row r="10" spans="4:25" s="555" customFormat="1"/>
    <row r="11" spans="4:25" s="555" customFormat="1"/>
    <row r="12" spans="4:25" s="555" customFormat="1"/>
    <row r="13" spans="4:25" s="555" customFormat="1"/>
    <row r="14" spans="4:25" s="555" customFormat="1"/>
    <row r="15" spans="4:25" s="555" customFormat="1"/>
    <row r="16" spans="4:25" s="555" customFormat="1"/>
    <row r="17" spans="7:22" s="555" customFormat="1"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</row>
    <row r="18" spans="7:22" s="555" customFormat="1"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</row>
    <row r="19" spans="7:22" s="555" customFormat="1">
      <c r="G19" s="556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</row>
    <row r="20" spans="7:22" s="555" customFormat="1"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</row>
    <row r="21" spans="7:22" s="555" customFormat="1"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</row>
    <row r="22" spans="7:22" s="555" customFormat="1"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</row>
    <row r="23" spans="7:22" s="555" customFormat="1">
      <c r="G23" s="556"/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</row>
    <row r="24" spans="7:22" s="555" customFormat="1"/>
    <row r="25" spans="7:22" s="555" customFormat="1"/>
    <row r="26" spans="7:22" s="555" customFormat="1"/>
    <row r="27" spans="7:22" s="555" customFormat="1"/>
    <row r="28" spans="7:22" s="555" customFormat="1"/>
    <row r="29" spans="7:22" s="555" customFormat="1"/>
    <row r="30" spans="7:22" s="555" customFormat="1"/>
    <row r="31" spans="7:22" s="555" customFormat="1"/>
    <row r="32" spans="7:22" s="555" customFormat="1"/>
    <row r="33" spans="7:22" s="555" customFormat="1"/>
    <row r="41" spans="7:22" ht="14.25" thickBot="1"/>
    <row r="42" spans="7:22" ht="18.75">
      <c r="G42" s="557"/>
      <c r="H42" s="558"/>
      <c r="I42" s="558"/>
      <c r="J42" s="559"/>
      <c r="K42" s="560"/>
      <c r="L42" s="971"/>
      <c r="M42" s="971"/>
      <c r="N42" s="971"/>
      <c r="O42" s="971"/>
      <c r="P42" s="972"/>
      <c r="Q42" s="560"/>
      <c r="R42" s="560"/>
      <c r="S42" s="560"/>
      <c r="T42" s="560"/>
      <c r="U42" s="560"/>
      <c r="V42" s="561"/>
    </row>
    <row r="43" spans="7:22">
      <c r="G43" s="973" t="s">
        <v>204</v>
      </c>
      <c r="H43" s="974"/>
      <c r="I43" s="974"/>
      <c r="J43" s="975"/>
      <c r="K43" s="562"/>
      <c r="L43" s="976"/>
      <c r="M43" s="977"/>
      <c r="N43" s="977"/>
      <c r="O43" s="977"/>
      <c r="P43" s="977"/>
      <c r="Q43" s="977"/>
      <c r="R43" s="977"/>
      <c r="S43" s="977"/>
      <c r="T43" s="977"/>
      <c r="U43" s="977"/>
      <c r="V43" s="563"/>
    </row>
    <row r="44" spans="7:22">
      <c r="G44" s="564"/>
      <c r="H44" s="565"/>
      <c r="I44" s="565"/>
      <c r="J44" s="566"/>
      <c r="K44" s="567"/>
      <c r="L44" s="567"/>
      <c r="M44" s="567"/>
      <c r="N44" s="567"/>
      <c r="O44" s="567"/>
      <c r="P44" s="567"/>
      <c r="Q44" s="567"/>
      <c r="R44" s="968" t="s">
        <v>205</v>
      </c>
      <c r="S44" s="968"/>
      <c r="T44" s="568"/>
      <c r="U44" s="569" t="s">
        <v>206</v>
      </c>
      <c r="V44" s="570"/>
    </row>
    <row r="45" spans="7:22">
      <c r="G45" s="571"/>
      <c r="H45" s="572"/>
      <c r="I45" s="572"/>
      <c r="J45" s="573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5"/>
    </row>
    <row r="46" spans="7:22">
      <c r="G46" s="978" t="s">
        <v>207</v>
      </c>
      <c r="H46" s="974"/>
      <c r="I46" s="974"/>
      <c r="J46" s="975"/>
      <c r="K46" s="567"/>
      <c r="L46" s="976"/>
      <c r="M46" s="976"/>
      <c r="N46" s="976"/>
      <c r="O46" s="976"/>
      <c r="P46" s="976"/>
      <c r="Q46" s="976"/>
      <c r="R46" s="976"/>
      <c r="S46" s="977"/>
      <c r="T46" s="977"/>
      <c r="U46" s="977"/>
      <c r="V46" s="570"/>
    </row>
    <row r="47" spans="7:22">
      <c r="G47" s="978" t="s">
        <v>208</v>
      </c>
      <c r="H47" s="974"/>
      <c r="I47" s="974"/>
      <c r="J47" s="975"/>
      <c r="K47" s="567"/>
      <c r="L47" s="976"/>
      <c r="M47" s="976"/>
      <c r="N47" s="976"/>
      <c r="O47" s="976"/>
      <c r="P47" s="976"/>
      <c r="Q47" s="976"/>
      <c r="R47" s="976"/>
      <c r="S47" s="977"/>
      <c r="T47" s="977"/>
      <c r="U47" s="977"/>
      <c r="V47" s="570"/>
    </row>
    <row r="48" spans="7:22">
      <c r="G48" s="576"/>
      <c r="H48" s="577"/>
      <c r="I48" s="577"/>
      <c r="J48" s="578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80"/>
    </row>
    <row r="49" spans="7:22">
      <c r="G49" s="564"/>
      <c r="H49" s="565"/>
      <c r="I49" s="565"/>
      <c r="J49" s="566"/>
      <c r="K49" s="567"/>
      <c r="L49" s="567"/>
      <c r="M49" s="567"/>
      <c r="N49" s="567"/>
      <c r="O49" s="567"/>
      <c r="P49" s="567"/>
      <c r="Q49" s="581"/>
      <c r="R49" s="581"/>
      <c r="S49" s="582"/>
      <c r="T49" s="583"/>
      <c r="U49" s="583"/>
      <c r="V49" s="570"/>
    </row>
    <row r="50" spans="7:22">
      <c r="G50" s="978" t="s">
        <v>209</v>
      </c>
      <c r="H50" s="974"/>
      <c r="I50" s="974"/>
      <c r="J50" s="975"/>
      <c r="K50" s="562"/>
      <c r="L50" s="976"/>
      <c r="M50" s="977"/>
      <c r="N50" s="977"/>
      <c r="O50" s="977"/>
      <c r="P50" s="977"/>
      <c r="Q50" s="977"/>
      <c r="R50" s="977"/>
      <c r="S50" s="977"/>
      <c r="T50" s="977"/>
      <c r="U50" s="977"/>
      <c r="V50" s="563"/>
    </row>
    <row r="51" spans="7:22" ht="14.25" thickBot="1">
      <c r="G51" s="584"/>
      <c r="H51" s="585"/>
      <c r="I51" s="585"/>
      <c r="J51" s="586"/>
      <c r="K51" s="587"/>
      <c r="L51" s="587"/>
      <c r="M51" s="587"/>
      <c r="N51" s="587"/>
      <c r="O51" s="587"/>
      <c r="P51" s="587"/>
      <c r="Q51" s="588"/>
      <c r="R51" s="588"/>
      <c r="S51" s="588"/>
      <c r="T51" s="588"/>
      <c r="U51" s="588"/>
      <c r="V51" s="589"/>
    </row>
  </sheetData>
  <mergeCells count="12">
    <mergeCell ref="G46:J46"/>
    <mergeCell ref="L46:U46"/>
    <mergeCell ref="G47:J47"/>
    <mergeCell ref="L47:U47"/>
    <mergeCell ref="G50:J50"/>
    <mergeCell ref="L50:U50"/>
    <mergeCell ref="R44:S44"/>
    <mergeCell ref="D2:Y2"/>
    <mergeCell ref="D5:Y5"/>
    <mergeCell ref="L42:P42"/>
    <mergeCell ref="G43:J43"/>
    <mergeCell ref="L43:U43"/>
  </mergeCells>
  <phoneticPr fontId="3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55"/>
  <sheetViews>
    <sheetView showZeros="0" view="pageBreakPreview" zoomScaleNormal="75" zoomScaleSheetLayoutView="100" workbookViewId="0">
      <selection activeCell="L44" sqref="L44"/>
    </sheetView>
  </sheetViews>
  <sheetFormatPr defaultRowHeight="12"/>
  <cols>
    <col min="1" max="1" width="3.7109375" style="2" customWidth="1"/>
    <col min="2" max="2" width="1.7109375" style="2" customWidth="1"/>
    <col min="3" max="3" width="16.7109375" style="2" customWidth="1"/>
    <col min="4" max="5" width="6.7109375" style="2" customWidth="1"/>
    <col min="6" max="7" width="10.7109375" style="2" hidden="1" customWidth="1"/>
    <col min="8" max="13" width="10.7109375" style="2" customWidth="1"/>
    <col min="14" max="16384" width="9.140625" style="3"/>
  </cols>
  <sheetData>
    <row r="1" spans="1:13" ht="20.100000000000001" customHeight="1">
      <c r="A1" s="1" t="s">
        <v>345</v>
      </c>
      <c r="J1" s="5" t="s">
        <v>2</v>
      </c>
      <c r="K1" s="979"/>
      <c r="L1" s="979"/>
    </row>
    <row r="3" spans="1:13" ht="18" customHeight="1" thickBot="1">
      <c r="A3" s="4" t="s">
        <v>0</v>
      </c>
      <c r="I3" s="5" t="s">
        <v>1</v>
      </c>
      <c r="J3" s="980">
        <f>表紙!L43</f>
        <v>0</v>
      </c>
      <c r="K3" s="980"/>
      <c r="M3" s="142" t="s">
        <v>42</v>
      </c>
    </row>
    <row r="4" spans="1:13" ht="21" customHeight="1">
      <c r="A4" s="1000" t="s">
        <v>3</v>
      </c>
      <c r="B4" s="1001"/>
      <c r="C4" s="1001"/>
      <c r="D4" s="1001"/>
      <c r="E4" s="1002"/>
      <c r="F4" s="7" t="s">
        <v>4</v>
      </c>
      <c r="G4" s="353" t="s">
        <v>5</v>
      </c>
      <c r="H4" s="365" t="s">
        <v>198</v>
      </c>
      <c r="I4" s="10" t="s">
        <v>6</v>
      </c>
      <c r="J4" s="10" t="s">
        <v>7</v>
      </c>
      <c r="K4" s="353" t="s">
        <v>8</v>
      </c>
      <c r="L4" s="9" t="s">
        <v>9</v>
      </c>
      <c r="M4" s="8" t="s">
        <v>199</v>
      </c>
    </row>
    <row r="5" spans="1:13" ht="21" customHeight="1" thickBot="1">
      <c r="A5" s="1003"/>
      <c r="B5" s="1004"/>
      <c r="C5" s="1004"/>
      <c r="D5" s="1004"/>
      <c r="E5" s="1005"/>
      <c r="F5" s="351"/>
      <c r="G5" s="352"/>
      <c r="H5" s="831"/>
      <c r="I5" s="832" t="str">
        <f>IF(H5="","",H5+1)</f>
        <v/>
      </c>
      <c r="J5" s="832" t="str">
        <f>IF(H5="","",I5+1)</f>
        <v/>
      </c>
      <c r="K5" s="833" t="str">
        <f>IF(H5="","",J5+1)</f>
        <v/>
      </c>
      <c r="L5" s="834" t="str">
        <f>IF(H5="","",K5+1)</f>
        <v/>
      </c>
      <c r="M5" s="835" t="str">
        <f>IF(H5="","",L5+1)</f>
        <v/>
      </c>
    </row>
    <row r="6" spans="1:13" ht="27.75" customHeight="1" thickBot="1">
      <c r="A6" s="981" t="s">
        <v>130</v>
      </c>
      <c r="B6" s="982"/>
      <c r="C6" s="982"/>
      <c r="D6" s="982"/>
      <c r="E6" s="983"/>
      <c r="F6" s="836" t="e">
        <f>G6-1</f>
        <v>#VALUE!</v>
      </c>
      <c r="G6" s="837" t="e">
        <f>H6-1</f>
        <v>#VALUE!</v>
      </c>
      <c r="H6" s="838" t="str">
        <f>IF(H5="","",DATE(H5,1,1))</f>
        <v/>
      </c>
      <c r="I6" s="839" t="str">
        <f>IF(H5="","",DATE(I5,1,1))</f>
        <v/>
      </c>
      <c r="J6" s="840" t="str">
        <f>IF(H5="","",DATE(J5,1,1))</f>
        <v/>
      </c>
      <c r="K6" s="841" t="str">
        <f>IF(H5="","",DATE(K5,1,1))</f>
        <v/>
      </c>
      <c r="L6" s="842" t="str">
        <f>IF(H5="","",DATE(L5,1,1))</f>
        <v/>
      </c>
      <c r="M6" s="843" t="str">
        <f>IF(H5="","",DATE(M5,1,1))</f>
        <v/>
      </c>
    </row>
    <row r="7" spans="1:13" ht="27" customHeight="1">
      <c r="A7" s="984" t="s">
        <v>10</v>
      </c>
      <c r="B7" s="988" t="s">
        <v>11</v>
      </c>
      <c r="C7" s="989"/>
      <c r="D7" s="989"/>
      <c r="E7" s="990"/>
      <c r="F7" s="11"/>
      <c r="G7" s="361"/>
      <c r="H7" s="366"/>
      <c r="I7" s="13">
        <f>H12</f>
        <v>0</v>
      </c>
      <c r="J7" s="13">
        <f t="shared" ref="J7:M7" si="0">I12</f>
        <v>0</v>
      </c>
      <c r="K7" s="376">
        <f t="shared" si="0"/>
        <v>0</v>
      </c>
      <c r="L7" s="12">
        <f t="shared" si="0"/>
        <v>0</v>
      </c>
      <c r="M7" s="385">
        <f t="shared" si="0"/>
        <v>0</v>
      </c>
    </row>
    <row r="8" spans="1:13" ht="27" customHeight="1">
      <c r="A8" s="985"/>
      <c r="B8" s="991" t="s">
        <v>12</v>
      </c>
      <c r="C8" s="992"/>
      <c r="D8" s="992"/>
      <c r="E8" s="993"/>
      <c r="F8" s="14"/>
      <c r="G8" s="23"/>
      <c r="H8" s="367"/>
      <c r="I8" s="17"/>
      <c r="J8" s="17"/>
      <c r="K8" s="377"/>
      <c r="L8" s="16"/>
      <c r="M8" s="298"/>
    </row>
    <row r="9" spans="1:13" ht="27" customHeight="1">
      <c r="A9" s="985"/>
      <c r="B9" s="991" t="s">
        <v>13</v>
      </c>
      <c r="C9" s="992"/>
      <c r="D9" s="992"/>
      <c r="E9" s="993"/>
      <c r="F9" s="18">
        <f>F30</f>
        <v>0</v>
      </c>
      <c r="G9" s="19">
        <f>G30</f>
        <v>0</v>
      </c>
      <c r="H9" s="368">
        <f>H30</f>
        <v>0</v>
      </c>
      <c r="I9" s="21">
        <f t="shared" ref="I9:M9" si="1">I30</f>
        <v>0</v>
      </c>
      <c r="J9" s="21">
        <f t="shared" si="1"/>
        <v>0</v>
      </c>
      <c r="K9" s="378">
        <f t="shared" si="1"/>
        <v>0</v>
      </c>
      <c r="L9" s="20">
        <f t="shared" si="1"/>
        <v>0</v>
      </c>
      <c r="M9" s="386">
        <f t="shared" si="1"/>
        <v>0</v>
      </c>
    </row>
    <row r="10" spans="1:13" ht="27" customHeight="1">
      <c r="A10" s="985"/>
      <c r="B10" s="994" t="s">
        <v>14</v>
      </c>
      <c r="C10" s="995"/>
      <c r="D10" s="995"/>
      <c r="E10" s="996"/>
      <c r="F10" s="14"/>
      <c r="G10" s="23"/>
      <c r="H10" s="593"/>
      <c r="I10" s="595">
        <f>ROUND(I7*I11,0)</f>
        <v>0</v>
      </c>
      <c r="J10" s="24">
        <f t="shared" ref="J10:M10" si="2">ROUND(J7*J11,0)</f>
        <v>0</v>
      </c>
      <c r="K10" s="378">
        <f>ROUND(K7*K11,0)</f>
        <v>0</v>
      </c>
      <c r="L10" s="20">
        <f t="shared" si="2"/>
        <v>0</v>
      </c>
      <c r="M10" s="386">
        <f t="shared" si="2"/>
        <v>0</v>
      </c>
    </row>
    <row r="11" spans="1:13" ht="27" customHeight="1">
      <c r="A11" s="986"/>
      <c r="B11" s="25"/>
      <c r="C11" s="991" t="s">
        <v>15</v>
      </c>
      <c r="D11" s="992"/>
      <c r="E11" s="993"/>
      <c r="F11" s="26" t="e">
        <f>F10/F7</f>
        <v>#DIV/0!</v>
      </c>
      <c r="G11" s="27" t="e">
        <f>G10/G7</f>
        <v>#DIV/0!</v>
      </c>
      <c r="H11" s="594" t="str">
        <f>IFERROR(H10/H7,"")</f>
        <v/>
      </c>
      <c r="I11" s="596"/>
      <c r="J11" s="356"/>
      <c r="K11" s="379"/>
      <c r="L11" s="34"/>
      <c r="M11" s="387"/>
    </row>
    <row r="12" spans="1:13" ht="27" customHeight="1" thickBot="1">
      <c r="A12" s="987"/>
      <c r="B12" s="997" t="s">
        <v>16</v>
      </c>
      <c r="C12" s="998"/>
      <c r="D12" s="998"/>
      <c r="E12" s="999"/>
      <c r="F12" s="28"/>
      <c r="G12" s="362"/>
      <c r="H12" s="369">
        <f>SUM(H7,H8,H9)-H10</f>
        <v>0</v>
      </c>
      <c r="I12" s="30">
        <f>SUM(I7,I8,I9)-I10</f>
        <v>0</v>
      </c>
      <c r="J12" s="30">
        <f t="shared" ref="J12:M12" si="3">SUM(J7,J8,J9)-J10</f>
        <v>0</v>
      </c>
      <c r="K12" s="380">
        <f t="shared" si="3"/>
        <v>0</v>
      </c>
      <c r="L12" s="29">
        <f t="shared" si="3"/>
        <v>0</v>
      </c>
      <c r="M12" s="388">
        <f t="shared" si="3"/>
        <v>0</v>
      </c>
    </row>
    <row r="13" spans="1:13" ht="27" customHeight="1">
      <c r="A13" s="984" t="s">
        <v>17</v>
      </c>
      <c r="B13" s="988" t="s">
        <v>11</v>
      </c>
      <c r="C13" s="989"/>
      <c r="D13" s="989"/>
      <c r="E13" s="990"/>
      <c r="F13" s="11"/>
      <c r="G13" s="361"/>
      <c r="H13" s="370"/>
      <c r="I13" s="13">
        <f>H22</f>
        <v>0</v>
      </c>
      <c r="J13" s="13">
        <f t="shared" ref="J13:M13" si="4">I22</f>
        <v>0</v>
      </c>
      <c r="K13" s="376">
        <f t="shared" si="4"/>
        <v>0</v>
      </c>
      <c r="L13" s="12">
        <f t="shared" si="4"/>
        <v>0</v>
      </c>
      <c r="M13" s="385">
        <f t="shared" si="4"/>
        <v>0</v>
      </c>
    </row>
    <row r="14" spans="1:13" ht="27" customHeight="1">
      <c r="A14" s="985"/>
      <c r="B14" s="991" t="s">
        <v>12</v>
      </c>
      <c r="C14" s="992"/>
      <c r="D14" s="992"/>
      <c r="E14" s="993"/>
      <c r="F14" s="14"/>
      <c r="G14" s="23"/>
      <c r="H14" s="14"/>
      <c r="I14" s="17"/>
      <c r="J14" s="17"/>
      <c r="K14" s="359"/>
      <c r="L14" s="16"/>
      <c r="M14" s="298"/>
    </row>
    <row r="15" spans="1:13" ht="27" customHeight="1">
      <c r="A15" s="985"/>
      <c r="B15" s="994" t="s">
        <v>18</v>
      </c>
      <c r="C15" s="995"/>
      <c r="D15" s="995"/>
      <c r="E15" s="996"/>
      <c r="F15" s="23"/>
      <c r="G15" s="23"/>
      <c r="H15" s="371"/>
      <c r="I15" s="21">
        <f>ROUNDDOWN(I7*I16,0)</f>
        <v>0</v>
      </c>
      <c r="J15" s="21">
        <f t="shared" ref="J15:L15" si="5">ROUNDDOWN(J7*J16,0)</f>
        <v>0</v>
      </c>
      <c r="K15" s="378">
        <f t="shared" si="5"/>
        <v>0</v>
      </c>
      <c r="L15" s="20">
        <f t="shared" si="5"/>
        <v>0</v>
      </c>
      <c r="M15" s="386">
        <f>ROUNDDOWN(M7*M16,0)</f>
        <v>0</v>
      </c>
    </row>
    <row r="16" spans="1:13" ht="27" customHeight="1">
      <c r="A16" s="985"/>
      <c r="B16" s="25"/>
      <c r="C16" s="991" t="s">
        <v>19</v>
      </c>
      <c r="D16" s="992"/>
      <c r="E16" s="993"/>
      <c r="F16" s="32" t="e">
        <f>F15/F7</f>
        <v>#DIV/0!</v>
      </c>
      <c r="G16" s="33" t="e">
        <f>G15/G7</f>
        <v>#DIV/0!</v>
      </c>
      <c r="H16" s="32">
        <f>IFERROR(H15/H7,0)</f>
        <v>0</v>
      </c>
      <c r="I16" s="358"/>
      <c r="J16" s="357"/>
      <c r="K16" s="379"/>
      <c r="L16" s="34"/>
      <c r="M16" s="387"/>
    </row>
    <row r="17" spans="1:13" ht="27" customHeight="1">
      <c r="A17" s="985"/>
      <c r="B17" s="994" t="s">
        <v>20</v>
      </c>
      <c r="C17" s="995"/>
      <c r="D17" s="995"/>
      <c r="E17" s="996"/>
      <c r="F17" s="23"/>
      <c r="G17" s="23"/>
      <c r="H17" s="21">
        <f>ROUNDDOWN(H15*H18,0)</f>
        <v>0</v>
      </c>
      <c r="I17" s="21">
        <f>ROUNDDOWN(I15*I18,0)</f>
        <v>0</v>
      </c>
      <c r="J17" s="21">
        <f t="shared" ref="J17:M17" si="6">ROUNDDOWN(J15*J18,0)</f>
        <v>0</v>
      </c>
      <c r="K17" s="378">
        <f t="shared" si="6"/>
        <v>0</v>
      </c>
      <c r="L17" s="20">
        <f t="shared" si="6"/>
        <v>0</v>
      </c>
      <c r="M17" s="386">
        <f t="shared" si="6"/>
        <v>0</v>
      </c>
    </row>
    <row r="18" spans="1:13" ht="27" customHeight="1">
      <c r="A18" s="985"/>
      <c r="B18" s="25"/>
      <c r="C18" s="991" t="s">
        <v>21</v>
      </c>
      <c r="D18" s="992"/>
      <c r="E18" s="993"/>
      <c r="F18" s="32" t="e">
        <f>F17/F15</f>
        <v>#DIV/0!</v>
      </c>
      <c r="G18" s="33" t="e">
        <f>G17/G15</f>
        <v>#DIV/0!</v>
      </c>
      <c r="H18" s="36"/>
      <c r="I18" s="36"/>
      <c r="J18" s="36"/>
      <c r="K18" s="381"/>
      <c r="L18" s="35"/>
      <c r="M18" s="389"/>
    </row>
    <row r="19" spans="1:13" ht="27" customHeight="1">
      <c r="A19" s="985"/>
      <c r="B19" s="991" t="s">
        <v>22</v>
      </c>
      <c r="C19" s="992"/>
      <c r="D19" s="992"/>
      <c r="E19" s="993"/>
      <c r="F19" s="14"/>
      <c r="G19" s="23"/>
      <c r="H19" s="371"/>
      <c r="I19" s="364">
        <f>SUM(I13:I15)-SUM(I17,I20,I22)</f>
        <v>0</v>
      </c>
      <c r="J19" s="42">
        <f>SUM(J13:J15)-SUM(J17,J20,J22)</f>
        <v>0</v>
      </c>
      <c r="K19" s="382">
        <f t="shared" ref="K19:L19" si="7">SUM(K13:K15)-SUM(K17,K20,K22)</f>
        <v>0</v>
      </c>
      <c r="L19" s="39">
        <f t="shared" si="7"/>
        <v>0</v>
      </c>
      <c r="M19" s="390">
        <f>SUM(M13:M15)-SUM(M17,M20,M22)</f>
        <v>0</v>
      </c>
    </row>
    <row r="20" spans="1:13" ht="27" customHeight="1">
      <c r="A20" s="985"/>
      <c r="B20" s="994" t="s">
        <v>23</v>
      </c>
      <c r="C20" s="995"/>
      <c r="D20" s="995"/>
      <c r="E20" s="996"/>
      <c r="F20" s="23"/>
      <c r="G20" s="23"/>
      <c r="H20" s="371"/>
      <c r="I20" s="21">
        <f>ROUNDDOWN(I7*I21,0)</f>
        <v>0</v>
      </c>
      <c r="J20" s="24">
        <f t="shared" ref="J20:M20" si="8">ROUNDDOWN(J7*J21,0)</f>
        <v>0</v>
      </c>
      <c r="K20" s="378">
        <f t="shared" si="8"/>
        <v>0</v>
      </c>
      <c r="L20" s="20">
        <f t="shared" si="8"/>
        <v>0</v>
      </c>
      <c r="M20" s="386">
        <f t="shared" si="8"/>
        <v>0</v>
      </c>
    </row>
    <row r="21" spans="1:13" ht="27" customHeight="1">
      <c r="A21" s="986"/>
      <c r="B21" s="25"/>
      <c r="C21" s="991" t="s">
        <v>24</v>
      </c>
      <c r="D21" s="992"/>
      <c r="E21" s="993"/>
      <c r="F21" s="27" t="e">
        <f>F20/F7</f>
        <v>#DIV/0!</v>
      </c>
      <c r="G21" s="33" t="e">
        <f>G20/G7</f>
        <v>#DIV/0!</v>
      </c>
      <c r="H21" s="372">
        <f>IFERROR(H20/H7,0)</f>
        <v>0</v>
      </c>
      <c r="I21" s="363"/>
      <c r="J21" s="358"/>
      <c r="K21" s="379"/>
      <c r="L21" s="34"/>
      <c r="M21" s="387"/>
    </row>
    <row r="22" spans="1:13" ht="27" customHeight="1">
      <c r="A22" s="986"/>
      <c r="B22" s="994" t="s">
        <v>16</v>
      </c>
      <c r="C22" s="995"/>
      <c r="D22" s="995"/>
      <c r="E22" s="996"/>
      <c r="F22" s="43"/>
      <c r="G22" s="23"/>
      <c r="H22" s="373"/>
      <c r="I22" s="45">
        <f>ROUNDDOWN(I15*I23,0)</f>
        <v>0</v>
      </c>
      <c r="J22" s="45">
        <f t="shared" ref="J22:M22" si="9">ROUNDDOWN(J15*J23,0)</f>
        <v>0</v>
      </c>
      <c r="K22" s="383">
        <f t="shared" si="9"/>
        <v>0</v>
      </c>
      <c r="L22" s="44">
        <f t="shared" si="9"/>
        <v>0</v>
      </c>
      <c r="M22" s="391">
        <f t="shared" si="9"/>
        <v>0</v>
      </c>
    </row>
    <row r="23" spans="1:13" ht="27" customHeight="1" thickBot="1">
      <c r="A23" s="987"/>
      <c r="B23" s="47"/>
      <c r="C23" s="282" t="s">
        <v>25</v>
      </c>
      <c r="D23" s="48" t="s">
        <v>26</v>
      </c>
      <c r="E23" s="49"/>
      <c r="F23" s="50"/>
      <c r="G23" s="51"/>
      <c r="H23" s="50">
        <f>$E$23/12</f>
        <v>0</v>
      </c>
      <c r="I23" s="53">
        <f>$E$23/12</f>
        <v>0</v>
      </c>
      <c r="J23" s="53">
        <f t="shared" ref="J23:M23" si="10">$E$23/12</f>
        <v>0</v>
      </c>
      <c r="K23" s="51">
        <f t="shared" si="10"/>
        <v>0</v>
      </c>
      <c r="L23" s="52">
        <f t="shared" si="10"/>
        <v>0</v>
      </c>
      <c r="M23" s="392">
        <f t="shared" si="10"/>
        <v>0</v>
      </c>
    </row>
    <row r="24" spans="1:13" ht="27" customHeight="1">
      <c r="A24" s="1006" t="s">
        <v>27</v>
      </c>
      <c r="B24" s="988" t="s">
        <v>11</v>
      </c>
      <c r="C24" s="989"/>
      <c r="D24" s="989"/>
      <c r="E24" s="990"/>
      <c r="F24" s="54"/>
      <c r="G24" s="55"/>
      <c r="H24" s="374"/>
      <c r="I24" s="57">
        <f>H31</f>
        <v>0</v>
      </c>
      <c r="J24" s="57">
        <f t="shared" ref="J24:M24" si="11">I31</f>
        <v>0</v>
      </c>
      <c r="K24" s="384">
        <f t="shared" si="11"/>
        <v>0</v>
      </c>
      <c r="L24" s="56">
        <f t="shared" si="11"/>
        <v>0</v>
      </c>
      <c r="M24" s="393">
        <f t="shared" si="11"/>
        <v>0</v>
      </c>
    </row>
    <row r="25" spans="1:13" ht="27" customHeight="1">
      <c r="A25" s="985"/>
      <c r="B25" s="991" t="s">
        <v>28</v>
      </c>
      <c r="C25" s="992"/>
      <c r="D25" s="992"/>
      <c r="E25" s="993"/>
      <c r="F25" s="14"/>
      <c r="G25" s="23"/>
      <c r="H25" s="375"/>
      <c r="I25" s="17"/>
      <c r="J25" s="359"/>
      <c r="K25" s="68"/>
      <c r="L25" s="16"/>
      <c r="M25" s="298"/>
    </row>
    <row r="26" spans="1:13" ht="27" customHeight="1">
      <c r="A26" s="985"/>
      <c r="B26" s="991" t="s">
        <v>29</v>
      </c>
      <c r="C26" s="992"/>
      <c r="D26" s="992"/>
      <c r="E26" s="993"/>
      <c r="F26" s="18">
        <f>F20</f>
        <v>0</v>
      </c>
      <c r="G26" s="19">
        <f>G20</f>
        <v>0</v>
      </c>
      <c r="H26" s="368">
        <f>H20</f>
        <v>0</v>
      </c>
      <c r="I26" s="21">
        <f t="shared" ref="I26:M26" si="12">I20</f>
        <v>0</v>
      </c>
      <c r="J26" s="21">
        <f t="shared" si="12"/>
        <v>0</v>
      </c>
      <c r="K26" s="378">
        <f t="shared" si="12"/>
        <v>0</v>
      </c>
      <c r="L26" s="20">
        <f t="shared" si="12"/>
        <v>0</v>
      </c>
      <c r="M26" s="386">
        <f t="shared" si="12"/>
        <v>0</v>
      </c>
    </row>
    <row r="27" spans="1:13" ht="27" customHeight="1">
      <c r="A27" s="985"/>
      <c r="B27" s="994" t="s">
        <v>30</v>
      </c>
      <c r="C27" s="995"/>
      <c r="D27" s="995"/>
      <c r="E27" s="996"/>
      <c r="F27" s="14"/>
      <c r="G27" s="23"/>
      <c r="H27" s="368">
        <f>ROUNDDOWN((H25+H26)*H28,0)</f>
        <v>0</v>
      </c>
      <c r="I27" s="21">
        <f>ROUNDDOWN((I25+I26)*I28,0)</f>
        <v>0</v>
      </c>
      <c r="J27" s="21">
        <f t="shared" ref="J27:M27" si="13">ROUNDDOWN((J25+J26)*J28,0)</f>
        <v>0</v>
      </c>
      <c r="K27" s="378">
        <f t="shared" si="13"/>
        <v>0</v>
      </c>
      <c r="L27" s="20">
        <f t="shared" si="13"/>
        <v>0</v>
      </c>
      <c r="M27" s="386">
        <f t="shared" si="13"/>
        <v>0</v>
      </c>
    </row>
    <row r="28" spans="1:13" ht="27" customHeight="1">
      <c r="A28" s="985"/>
      <c r="B28" s="25"/>
      <c r="C28" s="991" t="s">
        <v>21</v>
      </c>
      <c r="D28" s="992"/>
      <c r="E28" s="993"/>
      <c r="F28" s="32" t="e">
        <f>F27/(F25+F26)</f>
        <v>#DIV/0!</v>
      </c>
      <c r="G28" s="33" t="e">
        <f>G27/(G25+G26)</f>
        <v>#DIV/0!</v>
      </c>
      <c r="H28" s="36"/>
      <c r="I28" s="36"/>
      <c r="J28" s="36"/>
      <c r="K28" s="381"/>
      <c r="L28" s="35"/>
      <c r="M28" s="389"/>
    </row>
    <row r="29" spans="1:13" ht="27" customHeight="1">
      <c r="A29" s="985"/>
      <c r="B29" s="991" t="s">
        <v>31</v>
      </c>
      <c r="C29" s="992"/>
      <c r="D29" s="992"/>
      <c r="E29" s="993"/>
      <c r="F29" s="14"/>
      <c r="G29" s="23"/>
      <c r="H29" s="36"/>
      <c r="I29" s="17"/>
      <c r="J29" s="17"/>
      <c r="K29" s="68"/>
      <c r="L29" s="16"/>
      <c r="M29" s="298"/>
    </row>
    <row r="30" spans="1:13" ht="27" customHeight="1">
      <c r="A30" s="985"/>
      <c r="B30" s="991" t="s">
        <v>32</v>
      </c>
      <c r="C30" s="992"/>
      <c r="D30" s="992"/>
      <c r="E30" s="993"/>
      <c r="F30" s="61">
        <f>SUM(F24:F26)-SUM(F27,F29,F31)</f>
        <v>0</v>
      </c>
      <c r="G30" s="62">
        <f>SUM(G24:G26)-SUM(G27,G29,G31)</f>
        <v>0</v>
      </c>
      <c r="H30" s="368">
        <f>SUM(H24:H26)-SUM(H27,H29,H31)</f>
        <v>0</v>
      </c>
      <c r="I30" s="21">
        <f>SUM(I24:I26)-SUM(I27,I29,I31)</f>
        <v>0</v>
      </c>
      <c r="J30" s="24">
        <f t="shared" ref="J30:M30" si="14">SUM(J24:J26)-SUM(J27,J29,J31)</f>
        <v>0</v>
      </c>
      <c r="K30" s="378">
        <f t="shared" si="14"/>
        <v>0</v>
      </c>
      <c r="L30" s="20">
        <f t="shared" si="14"/>
        <v>0</v>
      </c>
      <c r="M30" s="386">
        <f t="shared" si="14"/>
        <v>0</v>
      </c>
    </row>
    <row r="31" spans="1:13" ht="27" customHeight="1">
      <c r="A31" s="986"/>
      <c r="B31" s="994" t="s">
        <v>33</v>
      </c>
      <c r="C31" s="995"/>
      <c r="D31" s="995"/>
      <c r="E31" s="996"/>
      <c r="F31" s="63"/>
      <c r="G31" s="43"/>
      <c r="H31" s="597">
        <f>ROUNDDOWN((H25+H26)*H32,0)</f>
        <v>0</v>
      </c>
      <c r="I31" s="45">
        <f>ROUNDDOWN((I25+I26)*I32,0)</f>
        <v>0</v>
      </c>
      <c r="J31" s="45">
        <f t="shared" ref="J31:M31" si="15">ROUNDDOWN((J25+J26)*J32,0)</f>
        <v>0</v>
      </c>
      <c r="K31" s="383">
        <f t="shared" si="15"/>
        <v>0</v>
      </c>
      <c r="L31" s="44">
        <f t="shared" si="15"/>
        <v>0</v>
      </c>
      <c r="M31" s="391">
        <f t="shared" si="15"/>
        <v>0</v>
      </c>
    </row>
    <row r="32" spans="1:13" ht="27" customHeight="1" thickBot="1">
      <c r="A32" s="987"/>
      <c r="B32" s="47"/>
      <c r="C32" s="283" t="s">
        <v>34</v>
      </c>
      <c r="D32" s="48" t="s">
        <v>35</v>
      </c>
      <c r="E32" s="65"/>
      <c r="F32" s="53">
        <f>$E$32/12</f>
        <v>0</v>
      </c>
      <c r="G32" s="51">
        <f>$E$32/12</f>
        <v>0</v>
      </c>
      <c r="H32" s="50">
        <f>$E$32/12</f>
        <v>0</v>
      </c>
      <c r="I32" s="53">
        <f>$E$32/12</f>
        <v>0</v>
      </c>
      <c r="J32" s="360">
        <f t="shared" ref="J32:M32" si="16">$E$32/12</f>
        <v>0</v>
      </c>
      <c r="K32" s="51">
        <f t="shared" si="16"/>
        <v>0</v>
      </c>
      <c r="L32" s="52">
        <f t="shared" si="16"/>
        <v>0</v>
      </c>
      <c r="M32" s="392">
        <f t="shared" si="16"/>
        <v>0</v>
      </c>
    </row>
    <row r="33" spans="1:13" ht="18" hidden="1" customHeight="1">
      <c r="A33" s="1006" t="s">
        <v>36</v>
      </c>
      <c r="B33" s="988" t="s">
        <v>37</v>
      </c>
      <c r="C33" s="989"/>
      <c r="D33" s="989"/>
      <c r="E33" s="990"/>
      <c r="F33" s="54"/>
      <c r="G33" s="66"/>
      <c r="H33" s="67"/>
      <c r="I33" s="56">
        <f>H39</f>
        <v>0</v>
      </c>
      <c r="J33" s="57">
        <f t="shared" ref="J33:M33" si="17">I39</f>
        <v>0</v>
      </c>
      <c r="K33" s="58">
        <f t="shared" si="17"/>
        <v>0</v>
      </c>
      <c r="L33" s="58">
        <f t="shared" si="17"/>
        <v>0</v>
      </c>
      <c r="M33" s="58">
        <f t="shared" si="17"/>
        <v>0</v>
      </c>
    </row>
    <row r="34" spans="1:13" ht="18" hidden="1" customHeight="1">
      <c r="A34" s="985"/>
      <c r="B34" s="991" t="s">
        <v>28</v>
      </c>
      <c r="C34" s="992"/>
      <c r="D34" s="992"/>
      <c r="E34" s="993"/>
      <c r="F34" s="14"/>
      <c r="G34" s="15"/>
      <c r="H34" s="31"/>
      <c r="I34" s="59"/>
      <c r="J34" s="68"/>
      <c r="K34" s="60"/>
      <c r="L34" s="60"/>
      <c r="M34" s="60"/>
    </row>
    <row r="35" spans="1:13" ht="18" hidden="1" customHeight="1">
      <c r="A35" s="985"/>
      <c r="B35" s="991" t="s">
        <v>38</v>
      </c>
      <c r="C35" s="992"/>
      <c r="D35" s="992"/>
      <c r="E35" s="993"/>
      <c r="F35" s="14"/>
      <c r="G35" s="15"/>
      <c r="H35" s="31"/>
      <c r="I35" s="20">
        <f t="shared" ref="I35:M35" si="18">I29</f>
        <v>0</v>
      </c>
      <c r="J35" s="21">
        <f t="shared" si="18"/>
        <v>0</v>
      </c>
      <c r="K35" s="22">
        <f t="shared" si="18"/>
        <v>0</v>
      </c>
      <c r="L35" s="22">
        <f t="shared" si="18"/>
        <v>0</v>
      </c>
      <c r="M35" s="22">
        <f t="shared" si="18"/>
        <v>0</v>
      </c>
    </row>
    <row r="36" spans="1:13" ht="18" hidden="1" customHeight="1">
      <c r="A36" s="985"/>
      <c r="B36" s="994" t="s">
        <v>39</v>
      </c>
      <c r="C36" s="995"/>
      <c r="D36" s="995"/>
      <c r="E36" s="996"/>
      <c r="F36" s="14"/>
      <c r="G36" s="15"/>
      <c r="H36" s="31"/>
      <c r="I36" s="20">
        <f>ROUNDDOWN((I34+I35)*I37,0)</f>
        <v>0</v>
      </c>
      <c r="J36" s="21">
        <f t="shared" ref="J36:M36" si="19">ROUNDDOWN((J34+J35)*J37,0)</f>
        <v>0</v>
      </c>
      <c r="K36" s="22">
        <f t="shared" si="19"/>
        <v>0</v>
      </c>
      <c r="L36" s="22">
        <f t="shared" si="19"/>
        <v>0</v>
      </c>
      <c r="M36" s="22">
        <f t="shared" si="19"/>
        <v>0</v>
      </c>
    </row>
    <row r="37" spans="1:13" ht="18" hidden="1" customHeight="1">
      <c r="A37" s="985"/>
      <c r="B37" s="25"/>
      <c r="C37" s="991" t="s">
        <v>21</v>
      </c>
      <c r="D37" s="992"/>
      <c r="E37" s="993"/>
      <c r="F37" s="69"/>
      <c r="G37" s="37"/>
      <c r="H37" s="38"/>
      <c r="I37" s="35">
        <v>0.02</v>
      </c>
      <c r="J37" s="70">
        <v>0.02</v>
      </c>
      <c r="K37" s="37">
        <v>0.02</v>
      </c>
      <c r="L37" s="37">
        <v>0.02</v>
      </c>
      <c r="M37" s="37">
        <v>0.02</v>
      </c>
    </row>
    <row r="38" spans="1:13" ht="18" hidden="1" customHeight="1">
      <c r="A38" s="985"/>
      <c r="B38" s="991" t="s">
        <v>40</v>
      </c>
      <c r="C38" s="992"/>
      <c r="D38" s="992"/>
      <c r="E38" s="993"/>
      <c r="F38" s="14"/>
      <c r="G38" s="15"/>
      <c r="H38" s="31"/>
      <c r="I38" s="41">
        <f>ROUNDDOWN(I33*365/570*(1-I37),0)</f>
        <v>0</v>
      </c>
      <c r="J38" s="40">
        <f t="shared" ref="J38:M38" si="20">ROUNDDOWN(J33*365/570*(1-J37),0)</f>
        <v>0</v>
      </c>
      <c r="K38" s="41">
        <f t="shared" si="20"/>
        <v>0</v>
      </c>
      <c r="L38" s="41">
        <f t="shared" si="20"/>
        <v>0</v>
      </c>
      <c r="M38" s="41">
        <f t="shared" si="20"/>
        <v>0</v>
      </c>
    </row>
    <row r="39" spans="1:13" ht="18" hidden="1" customHeight="1">
      <c r="A39" s="986"/>
      <c r="B39" s="994" t="s">
        <v>33</v>
      </c>
      <c r="C39" s="995"/>
      <c r="D39" s="995"/>
      <c r="E39" s="996"/>
      <c r="F39" s="63"/>
      <c r="G39" s="71"/>
      <c r="H39" s="72"/>
      <c r="I39" s="44">
        <f>ROUNDDOWN((I34+I35)*I40,0)</f>
        <v>0</v>
      </c>
      <c r="J39" s="45">
        <f t="shared" ref="J39:M39" si="21">ROUNDDOWN((J34+J35)*J40,0)</f>
        <v>0</v>
      </c>
      <c r="K39" s="46">
        <f t="shared" si="21"/>
        <v>0</v>
      </c>
      <c r="L39" s="46">
        <f t="shared" si="21"/>
        <v>0</v>
      </c>
      <c r="M39" s="46">
        <f t="shared" si="21"/>
        <v>0</v>
      </c>
    </row>
    <row r="40" spans="1:13" ht="18" hidden="1" customHeight="1" thickBot="1">
      <c r="A40" s="987"/>
      <c r="B40" s="47"/>
      <c r="C40" s="64" t="s">
        <v>34</v>
      </c>
      <c r="D40" s="73" t="s">
        <v>41</v>
      </c>
      <c r="E40" s="74">
        <v>570</v>
      </c>
      <c r="F40" s="75"/>
      <c r="G40" s="76"/>
      <c r="H40" s="77"/>
      <c r="I40" s="78">
        <f>$E$40/365</f>
        <v>1.5616438356164384</v>
      </c>
      <c r="J40" s="79">
        <f t="shared" ref="J40:M40" si="22">$E$40/365</f>
        <v>1.5616438356164384</v>
      </c>
      <c r="K40" s="80">
        <f t="shared" si="22"/>
        <v>1.5616438356164384</v>
      </c>
      <c r="L40" s="80">
        <f t="shared" si="22"/>
        <v>1.5616438356164384</v>
      </c>
      <c r="M40" s="80">
        <f t="shared" si="22"/>
        <v>1.5616438356164384</v>
      </c>
    </row>
    <row r="41" spans="1:13">
      <c r="C41" s="81"/>
      <c r="D41" s="81"/>
      <c r="E41" s="81"/>
      <c r="F41" s="81"/>
      <c r="G41" s="81"/>
      <c r="H41" s="81"/>
      <c r="I41" s="81"/>
    </row>
    <row r="42" spans="1:13">
      <c r="J42" s="6"/>
      <c r="K42" s="6"/>
      <c r="L42" s="6"/>
      <c r="M42" s="6"/>
    </row>
    <row r="43" spans="1:13">
      <c r="J43" s="6"/>
      <c r="K43" s="6"/>
      <c r="L43" s="6"/>
      <c r="M43" s="6"/>
    </row>
    <row r="44" spans="1:13">
      <c r="J44" s="6"/>
      <c r="K44" s="6"/>
      <c r="L44" s="6"/>
      <c r="M44" s="6"/>
    </row>
    <row r="45" spans="1:13">
      <c r="J45" s="6"/>
      <c r="K45" s="6"/>
      <c r="L45" s="6"/>
      <c r="M45" s="6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9">
    <mergeCell ref="A33:A40"/>
    <mergeCell ref="B33:E33"/>
    <mergeCell ref="B34:E34"/>
    <mergeCell ref="B35:E35"/>
    <mergeCell ref="B36:E36"/>
    <mergeCell ref="C37:E37"/>
    <mergeCell ref="B38:E38"/>
    <mergeCell ref="B39:E39"/>
    <mergeCell ref="A24:A32"/>
    <mergeCell ref="B24:E24"/>
    <mergeCell ref="B25:E25"/>
    <mergeCell ref="B26:E26"/>
    <mergeCell ref="B27:E27"/>
    <mergeCell ref="C28:E28"/>
    <mergeCell ref="B29:E29"/>
    <mergeCell ref="B30:E30"/>
    <mergeCell ref="B31:E31"/>
    <mergeCell ref="A13:A23"/>
    <mergeCell ref="B13:E13"/>
    <mergeCell ref="B14:E14"/>
    <mergeCell ref="B15:E15"/>
    <mergeCell ref="C16:E16"/>
    <mergeCell ref="B17:E17"/>
    <mergeCell ref="C18:E18"/>
    <mergeCell ref="B19:E19"/>
    <mergeCell ref="B20:E20"/>
    <mergeCell ref="C21:E21"/>
    <mergeCell ref="B22:E22"/>
    <mergeCell ref="K1:L1"/>
    <mergeCell ref="J3:K3"/>
    <mergeCell ref="A6:E6"/>
    <mergeCell ref="A7:A12"/>
    <mergeCell ref="B7:E7"/>
    <mergeCell ref="B8:E8"/>
    <mergeCell ref="B9:E9"/>
    <mergeCell ref="B10:E10"/>
    <mergeCell ref="C11:E11"/>
    <mergeCell ref="B12:E12"/>
    <mergeCell ref="A4:E5"/>
  </mergeCells>
  <phoneticPr fontId="3"/>
  <printOptions horizontalCentered="1"/>
  <pageMargins left="0.19685039370078741" right="0.19685039370078741" top="0.61" bottom="0" header="0.19685039370078741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105"/>
  <sheetViews>
    <sheetView showZeros="0" view="pageBreakPreview" zoomScaleNormal="100" zoomScaleSheetLayoutView="100" workbookViewId="0">
      <selection activeCell="AG17" sqref="AG17"/>
    </sheetView>
  </sheetViews>
  <sheetFormatPr defaultRowHeight="14.1" customHeight="1"/>
  <cols>
    <col min="1" max="1" width="1.7109375" style="82" customWidth="1"/>
    <col min="2" max="2" width="3" style="83" bestFit="1" customWidth="1"/>
    <col min="3" max="3" width="7.140625" style="83" customWidth="1"/>
    <col min="4" max="4" width="3.42578125" style="83" customWidth="1"/>
    <col min="5" max="5" width="3" style="83" customWidth="1"/>
    <col min="6" max="6" width="6.140625" style="83" customWidth="1"/>
    <col min="7" max="7" width="3.5703125" style="83" bestFit="1" customWidth="1"/>
    <col min="8" max="31" width="3" style="83" customWidth="1"/>
    <col min="32" max="32" width="2.85546875" style="83" customWidth="1"/>
    <col min="33" max="33" width="8.5703125" style="83" customWidth="1"/>
    <col min="34" max="34" width="9.85546875" style="84" bestFit="1" customWidth="1"/>
    <col min="35" max="16384" width="9.140625" style="84"/>
  </cols>
  <sheetData>
    <row r="1" spans="1:34" ht="14.1" customHeight="1">
      <c r="B1" s="1045" t="s">
        <v>346</v>
      </c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1045"/>
      <c r="R1" s="1045"/>
      <c r="S1" s="1045"/>
      <c r="T1" s="104"/>
      <c r="U1" s="104"/>
      <c r="V1" s="104"/>
      <c r="W1" s="104"/>
      <c r="X1" s="104"/>
      <c r="Y1" s="104"/>
      <c r="Z1" s="104"/>
      <c r="AA1" s="104"/>
      <c r="AB1" s="102"/>
      <c r="AC1" s="102"/>
      <c r="AD1" s="102"/>
      <c r="AE1" s="102"/>
      <c r="AF1" s="102"/>
      <c r="AG1" s="105"/>
    </row>
    <row r="2" spans="1:34" ht="14.1" customHeight="1"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0"/>
      <c r="U2" s="1040"/>
      <c r="V2" s="1040"/>
      <c r="W2" s="1040"/>
      <c r="X2" s="1040"/>
      <c r="Y2" s="1040"/>
      <c r="Z2" s="1040"/>
      <c r="AA2" s="1040"/>
      <c r="AB2" s="1040"/>
      <c r="AC2" s="1040"/>
      <c r="AD2" s="1040"/>
      <c r="AE2" s="1040"/>
      <c r="AF2" s="105"/>
      <c r="AG2" s="105"/>
    </row>
    <row r="3" spans="1:34" ht="14.1" customHeight="1">
      <c r="B3" s="100"/>
      <c r="C3" s="102"/>
      <c r="D3" s="102"/>
      <c r="E3" s="102"/>
      <c r="F3" s="106"/>
      <c r="G3" s="10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5"/>
      <c r="AG3" s="105"/>
    </row>
    <row r="4" spans="1:34" ht="14.1" customHeight="1">
      <c r="A4" s="287"/>
      <c r="B4" s="288" t="s">
        <v>193</v>
      </c>
      <c r="C4" s="279"/>
      <c r="D4" s="279"/>
      <c r="E4" s="279"/>
      <c r="F4" s="106"/>
      <c r="G4" s="279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105"/>
      <c r="AG4" s="105"/>
    </row>
    <row r="5" spans="1:34" ht="14.1" customHeight="1">
      <c r="B5" s="100"/>
      <c r="C5" s="102"/>
      <c r="D5" s="102"/>
      <c r="E5" s="102"/>
      <c r="F5" s="106"/>
      <c r="G5" s="102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spans="1:34" ht="13.5">
      <c r="B6" s="1008" t="s">
        <v>191</v>
      </c>
      <c r="C6" s="1008"/>
      <c r="D6" s="1008"/>
      <c r="E6" s="1008"/>
      <c r="F6" s="1008"/>
      <c r="G6" s="1008"/>
      <c r="H6" s="107"/>
    </row>
    <row r="7" spans="1:34" ht="14.1" customHeight="1" thickBot="1">
      <c r="B7" s="1009"/>
      <c r="C7" s="1009"/>
      <c r="D7" s="1009"/>
      <c r="E7" s="1009"/>
      <c r="F7" s="1009"/>
      <c r="G7" s="1009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394" t="s">
        <v>200</v>
      </c>
    </row>
    <row r="8" spans="1:34" ht="14.1" customHeight="1" thickTop="1">
      <c r="B8" s="1010" t="s">
        <v>43</v>
      </c>
      <c r="C8" s="1013" t="s">
        <v>46</v>
      </c>
      <c r="D8" s="1013"/>
      <c r="E8" s="1014"/>
      <c r="F8" s="1015" t="s">
        <v>47</v>
      </c>
      <c r="G8" s="1016"/>
      <c r="H8" s="1014" t="s">
        <v>48</v>
      </c>
      <c r="I8" s="1007"/>
      <c r="J8" s="1007" t="s">
        <v>49</v>
      </c>
      <c r="K8" s="1007"/>
      <c r="L8" s="1007" t="s">
        <v>50</v>
      </c>
      <c r="M8" s="1007"/>
      <c r="N8" s="1007" t="s">
        <v>51</v>
      </c>
      <c r="O8" s="1007"/>
      <c r="P8" s="1007" t="s">
        <v>52</v>
      </c>
      <c r="Q8" s="1007"/>
      <c r="R8" s="1007" t="s">
        <v>53</v>
      </c>
      <c r="S8" s="1007"/>
      <c r="T8" s="1007" t="s">
        <v>54</v>
      </c>
      <c r="U8" s="1007"/>
      <c r="V8" s="1007" t="s">
        <v>55</v>
      </c>
      <c r="W8" s="1007"/>
      <c r="X8" s="1007" t="s">
        <v>56</v>
      </c>
      <c r="Y8" s="1007"/>
      <c r="Z8" s="1007" t="s">
        <v>57</v>
      </c>
      <c r="AA8" s="1007"/>
      <c r="AB8" s="1007" t="s">
        <v>58</v>
      </c>
      <c r="AC8" s="1007"/>
      <c r="AD8" s="1007" t="s">
        <v>59</v>
      </c>
      <c r="AE8" s="1007"/>
      <c r="AF8" s="1007" t="s">
        <v>60</v>
      </c>
      <c r="AG8" s="1028"/>
      <c r="AH8" s="113"/>
    </row>
    <row r="9" spans="1:34" ht="14.1" customHeight="1">
      <c r="B9" s="1011"/>
      <c r="C9" s="1029" t="s">
        <v>61</v>
      </c>
      <c r="D9" s="1029"/>
      <c r="E9" s="1030"/>
      <c r="F9" s="395">
        <f>①飼養計画!H7</f>
        <v>0</v>
      </c>
      <c r="G9" s="88" t="s">
        <v>62</v>
      </c>
      <c r="H9" s="1024">
        <f>$AF9/12</f>
        <v>0</v>
      </c>
      <c r="I9" s="1025"/>
      <c r="J9" s="1024">
        <f t="shared" ref="J9:J11" si="0">$AF9/12</f>
        <v>0</v>
      </c>
      <c r="K9" s="1025"/>
      <c r="L9" s="1024">
        <f t="shared" ref="L9:L11" si="1">$AF9/12</f>
        <v>0</v>
      </c>
      <c r="M9" s="1025"/>
      <c r="N9" s="1024">
        <f t="shared" ref="N9:N11" si="2">$AF9/12</f>
        <v>0</v>
      </c>
      <c r="O9" s="1025"/>
      <c r="P9" s="1024">
        <f t="shared" ref="P9:P11" si="3">$AF9/12</f>
        <v>0</v>
      </c>
      <c r="Q9" s="1025"/>
      <c r="R9" s="1024">
        <f t="shared" ref="R9:R11" si="4">$AF9/12</f>
        <v>0</v>
      </c>
      <c r="S9" s="1025"/>
      <c r="T9" s="1024">
        <f t="shared" ref="T9:T11" si="5">$AF9/12</f>
        <v>0</v>
      </c>
      <c r="U9" s="1025"/>
      <c r="V9" s="1024">
        <f t="shared" ref="V9:V11" si="6">$AF9/12</f>
        <v>0</v>
      </c>
      <c r="W9" s="1025"/>
      <c r="X9" s="1024">
        <f t="shared" ref="X9:X11" si="7">$AF9/12</f>
        <v>0</v>
      </c>
      <c r="Y9" s="1025"/>
      <c r="Z9" s="1024">
        <f t="shared" ref="Z9:Z11" si="8">$AF9/12</f>
        <v>0</v>
      </c>
      <c r="AA9" s="1025"/>
      <c r="AB9" s="1024">
        <f t="shared" ref="AB9:AB11" si="9">$AF9/12</f>
        <v>0</v>
      </c>
      <c r="AC9" s="1025"/>
      <c r="AD9" s="1024">
        <f t="shared" ref="AD9:AD11" si="10">$AF9/12</f>
        <v>0</v>
      </c>
      <c r="AE9" s="1025"/>
      <c r="AF9" s="1026"/>
      <c r="AG9" s="1027"/>
      <c r="AH9" s="113"/>
    </row>
    <row r="10" spans="1:34" ht="14.1" customHeight="1">
      <c r="B10" s="1011"/>
      <c r="C10" s="1017"/>
      <c r="D10" s="1018"/>
      <c r="E10" s="1019"/>
      <c r="F10" s="396"/>
      <c r="G10" s="88" t="s">
        <v>62</v>
      </c>
      <c r="H10" s="1024">
        <f t="shared" ref="H10" si="11">$AF10/12</f>
        <v>0</v>
      </c>
      <c r="I10" s="1025"/>
      <c r="J10" s="1024">
        <f t="shared" si="0"/>
        <v>0</v>
      </c>
      <c r="K10" s="1025"/>
      <c r="L10" s="1024">
        <f t="shared" si="1"/>
        <v>0</v>
      </c>
      <c r="M10" s="1025"/>
      <c r="N10" s="1024">
        <f t="shared" si="2"/>
        <v>0</v>
      </c>
      <c r="O10" s="1025"/>
      <c r="P10" s="1024">
        <f t="shared" si="3"/>
        <v>0</v>
      </c>
      <c r="Q10" s="1025"/>
      <c r="R10" s="1024">
        <f t="shared" si="4"/>
        <v>0</v>
      </c>
      <c r="S10" s="1025"/>
      <c r="T10" s="1024">
        <f t="shared" si="5"/>
        <v>0</v>
      </c>
      <c r="U10" s="1025"/>
      <c r="V10" s="1024">
        <f t="shared" si="6"/>
        <v>0</v>
      </c>
      <c r="W10" s="1025"/>
      <c r="X10" s="1024">
        <f t="shared" si="7"/>
        <v>0</v>
      </c>
      <c r="Y10" s="1025"/>
      <c r="Z10" s="1024">
        <f t="shared" si="8"/>
        <v>0</v>
      </c>
      <c r="AA10" s="1025"/>
      <c r="AB10" s="1024">
        <f t="shared" si="9"/>
        <v>0</v>
      </c>
      <c r="AC10" s="1025"/>
      <c r="AD10" s="1024">
        <f t="shared" si="10"/>
        <v>0</v>
      </c>
      <c r="AE10" s="1025"/>
      <c r="AF10" s="1031"/>
      <c r="AG10" s="1032"/>
    </row>
    <row r="11" spans="1:34" ht="14.1" customHeight="1" thickBot="1">
      <c r="B11" s="1011"/>
      <c r="C11" s="1033"/>
      <c r="D11" s="1018"/>
      <c r="E11" s="1019"/>
      <c r="F11" s="396"/>
      <c r="G11" s="89"/>
      <c r="H11" s="1024">
        <f>IFERROR(H10/H7,0)</f>
        <v>0</v>
      </c>
      <c r="I11" s="1025"/>
      <c r="J11" s="1024">
        <f t="shared" si="0"/>
        <v>0</v>
      </c>
      <c r="K11" s="1025"/>
      <c r="L11" s="1024">
        <f t="shared" si="1"/>
        <v>0</v>
      </c>
      <c r="M11" s="1025"/>
      <c r="N11" s="1024">
        <f t="shared" si="2"/>
        <v>0</v>
      </c>
      <c r="O11" s="1025"/>
      <c r="P11" s="1024">
        <f t="shared" si="3"/>
        <v>0</v>
      </c>
      <c r="Q11" s="1025"/>
      <c r="R11" s="1024">
        <f t="shared" si="4"/>
        <v>0</v>
      </c>
      <c r="S11" s="1025"/>
      <c r="T11" s="1024">
        <f t="shared" si="5"/>
        <v>0</v>
      </c>
      <c r="U11" s="1025"/>
      <c r="V11" s="1024">
        <f t="shared" si="6"/>
        <v>0</v>
      </c>
      <c r="W11" s="1025"/>
      <c r="X11" s="1024">
        <f t="shared" si="7"/>
        <v>0</v>
      </c>
      <c r="Y11" s="1025"/>
      <c r="Z11" s="1024">
        <f t="shared" si="8"/>
        <v>0</v>
      </c>
      <c r="AA11" s="1025"/>
      <c r="AB11" s="1024">
        <f t="shared" si="9"/>
        <v>0</v>
      </c>
      <c r="AC11" s="1025"/>
      <c r="AD11" s="1024">
        <f t="shared" si="10"/>
        <v>0</v>
      </c>
      <c r="AE11" s="1025"/>
      <c r="AF11" s="1031"/>
      <c r="AG11" s="1032"/>
    </row>
    <row r="12" spans="1:34" ht="14.1" customHeight="1" thickTop="1" thickBot="1">
      <c r="B12" s="1011"/>
      <c r="C12" s="1020" t="s">
        <v>60</v>
      </c>
      <c r="D12" s="1020"/>
      <c r="E12" s="1021"/>
      <c r="F12" s="297">
        <f>SUM(F9:F11)</f>
        <v>0</v>
      </c>
      <c r="G12" s="90" t="s">
        <v>62</v>
      </c>
      <c r="H12" s="1034">
        <f>SUM(H9:I11)</f>
        <v>0</v>
      </c>
      <c r="I12" s="1035"/>
      <c r="J12" s="1034">
        <f>SUM(J9:K11)</f>
        <v>0</v>
      </c>
      <c r="K12" s="1035"/>
      <c r="L12" s="1034">
        <f>SUM(L9:M11)</f>
        <v>0</v>
      </c>
      <c r="M12" s="1035"/>
      <c r="N12" s="1034">
        <f>SUM(N9:O11)</f>
        <v>0</v>
      </c>
      <c r="O12" s="1035"/>
      <c r="P12" s="1034">
        <f>SUM(P9:Q11)</f>
        <v>0</v>
      </c>
      <c r="Q12" s="1035"/>
      <c r="R12" s="1034">
        <f>SUM(R9:S11)</f>
        <v>0</v>
      </c>
      <c r="S12" s="1035"/>
      <c r="T12" s="1034">
        <f>SUM(T9:U11)</f>
        <v>0</v>
      </c>
      <c r="U12" s="1035"/>
      <c r="V12" s="1034">
        <f>SUM(V9:W11)</f>
        <v>0</v>
      </c>
      <c r="W12" s="1035"/>
      <c r="X12" s="1034">
        <f>SUM(X9:Y11)</f>
        <v>0</v>
      </c>
      <c r="Y12" s="1035"/>
      <c r="Z12" s="1034">
        <f>SUM(Z9:AA11)</f>
        <v>0</v>
      </c>
      <c r="AA12" s="1035"/>
      <c r="AB12" s="1034">
        <f>SUM(AB9:AC11)</f>
        <v>0</v>
      </c>
      <c r="AC12" s="1035"/>
      <c r="AD12" s="1034">
        <f>SUM(AD9:AE11)</f>
        <v>0</v>
      </c>
      <c r="AE12" s="1035"/>
      <c r="AF12" s="91" t="s">
        <v>66</v>
      </c>
      <c r="AG12" s="92">
        <f>SUM(AF9:AG11)</f>
        <v>0</v>
      </c>
    </row>
    <row r="13" spans="1:34" ht="14.1" customHeight="1" thickTop="1">
      <c r="B13" s="1011"/>
      <c r="C13" s="1013" t="s">
        <v>68</v>
      </c>
      <c r="D13" s="1013"/>
      <c r="E13" s="1014"/>
      <c r="F13" s="93"/>
      <c r="G13" s="88"/>
      <c r="H13" s="1024">
        <f>H25</f>
        <v>0</v>
      </c>
      <c r="I13" s="1025"/>
      <c r="J13" s="1024">
        <f>J25</f>
        <v>0</v>
      </c>
      <c r="K13" s="1025"/>
      <c r="L13" s="1024">
        <f>L25</f>
        <v>0</v>
      </c>
      <c r="M13" s="1025"/>
      <c r="N13" s="1024">
        <f>N25</f>
        <v>0</v>
      </c>
      <c r="O13" s="1025"/>
      <c r="P13" s="1024">
        <f>P25</f>
        <v>0</v>
      </c>
      <c r="Q13" s="1025"/>
      <c r="R13" s="1024">
        <f>R25</f>
        <v>0</v>
      </c>
      <c r="S13" s="1025"/>
      <c r="T13" s="1024">
        <f>T25</f>
        <v>0</v>
      </c>
      <c r="U13" s="1025"/>
      <c r="V13" s="1024">
        <f>V25</f>
        <v>0</v>
      </c>
      <c r="W13" s="1025"/>
      <c r="X13" s="1024">
        <f>X25</f>
        <v>0</v>
      </c>
      <c r="Y13" s="1025"/>
      <c r="Z13" s="1024">
        <f>Z25</f>
        <v>0</v>
      </c>
      <c r="AA13" s="1025"/>
      <c r="AB13" s="1024">
        <f>AB25</f>
        <v>0</v>
      </c>
      <c r="AC13" s="1025"/>
      <c r="AD13" s="1024">
        <f>AD25</f>
        <v>0</v>
      </c>
      <c r="AE13" s="1025"/>
      <c r="AF13" s="94" t="s">
        <v>69</v>
      </c>
      <c r="AG13" s="95">
        <f>SUM(H13:AE13)</f>
        <v>0</v>
      </c>
      <c r="AH13" s="949"/>
    </row>
    <row r="14" spans="1:34" ht="14.1" customHeight="1" thickBot="1">
      <c r="B14" s="1012"/>
      <c r="C14" s="1022" t="s">
        <v>71</v>
      </c>
      <c r="D14" s="1022"/>
      <c r="E14" s="1023"/>
      <c r="F14" s="96"/>
      <c r="G14" s="97"/>
      <c r="H14" s="1037">
        <f>H29</f>
        <v>0</v>
      </c>
      <c r="I14" s="1038"/>
      <c r="J14" s="1037">
        <f>J29</f>
        <v>0</v>
      </c>
      <c r="K14" s="1038"/>
      <c r="L14" s="1037">
        <f>L29</f>
        <v>0</v>
      </c>
      <c r="M14" s="1038"/>
      <c r="N14" s="1037">
        <f>N29</f>
        <v>0</v>
      </c>
      <c r="O14" s="1038"/>
      <c r="P14" s="1037">
        <f>P29</f>
        <v>0</v>
      </c>
      <c r="Q14" s="1038"/>
      <c r="R14" s="1037">
        <f>R29</f>
        <v>0</v>
      </c>
      <c r="S14" s="1038"/>
      <c r="T14" s="1037">
        <f>T29</f>
        <v>0</v>
      </c>
      <c r="U14" s="1038"/>
      <c r="V14" s="1037">
        <f>V29</f>
        <v>0</v>
      </c>
      <c r="W14" s="1038"/>
      <c r="X14" s="1037">
        <f>X29</f>
        <v>0</v>
      </c>
      <c r="Y14" s="1038"/>
      <c r="Z14" s="1037">
        <f>Z29</f>
        <v>0</v>
      </c>
      <c r="AA14" s="1038"/>
      <c r="AB14" s="1037">
        <f>AB29</f>
        <v>0</v>
      </c>
      <c r="AC14" s="1038"/>
      <c r="AD14" s="1037">
        <f>AD29</f>
        <v>0</v>
      </c>
      <c r="AE14" s="1038"/>
      <c r="AF14" s="98" t="s">
        <v>72</v>
      </c>
      <c r="AG14" s="99">
        <f>SUM(H14:AE14)</f>
        <v>0</v>
      </c>
      <c r="AH14" s="950"/>
    </row>
    <row r="15" spans="1:34" ht="14.1" customHeight="1" thickTop="1">
      <c r="B15" s="100"/>
      <c r="C15" s="1039"/>
      <c r="D15" s="1039"/>
      <c r="E15" s="1039"/>
      <c r="F15" s="101"/>
      <c r="G15" s="102"/>
      <c r="H15" s="1036"/>
      <c r="I15" s="1036"/>
      <c r="J15" s="1036"/>
      <c r="K15" s="1036"/>
      <c r="L15" s="1036"/>
      <c r="M15" s="1036"/>
      <c r="N15" s="1036"/>
      <c r="O15" s="1036"/>
      <c r="P15" s="1036"/>
      <c r="Q15" s="1036"/>
      <c r="R15" s="1036"/>
      <c r="S15" s="1036"/>
      <c r="T15" s="1036"/>
      <c r="U15" s="1036"/>
      <c r="V15" s="1036"/>
      <c r="W15" s="1036"/>
      <c r="X15" s="1036"/>
      <c r="Y15" s="1036"/>
      <c r="Z15" s="1036"/>
      <c r="AA15" s="1036"/>
      <c r="AB15" s="1036"/>
      <c r="AC15" s="1036"/>
      <c r="AD15" s="1036"/>
      <c r="AE15" s="1036"/>
      <c r="AF15" s="1041"/>
      <c r="AG15" s="1041"/>
    </row>
    <row r="16" spans="1:34" ht="14.1" customHeight="1">
      <c r="B16" s="100"/>
      <c r="C16" s="1039"/>
      <c r="D16" s="1039"/>
      <c r="E16" s="1039"/>
      <c r="F16" s="101"/>
      <c r="G16" s="102"/>
      <c r="H16" s="1036">
        <f>IFERROR(H15/H7,0)</f>
        <v>0</v>
      </c>
      <c r="I16" s="1036"/>
      <c r="J16" s="1036"/>
      <c r="K16" s="1036"/>
      <c r="L16" s="1036"/>
      <c r="M16" s="1036"/>
      <c r="N16" s="1036"/>
      <c r="O16" s="1036"/>
      <c r="P16" s="1036"/>
      <c r="Q16" s="1036"/>
      <c r="R16" s="1036"/>
      <c r="S16" s="1036"/>
      <c r="T16" s="1036"/>
      <c r="U16" s="1036"/>
      <c r="V16" s="1036"/>
      <c r="W16" s="1036"/>
      <c r="X16" s="1036"/>
      <c r="Y16" s="1036"/>
      <c r="Z16" s="1036"/>
      <c r="AA16" s="1036"/>
      <c r="AB16" s="1042" t="s">
        <v>347</v>
      </c>
      <c r="AC16" s="1042"/>
      <c r="AD16" s="1042"/>
      <c r="AE16" s="1042"/>
      <c r="AF16" s="1042"/>
      <c r="AG16" s="1042"/>
    </row>
    <row r="17" spans="1:34" ht="14.1" customHeight="1">
      <c r="B17" s="100"/>
      <c r="C17" s="1043"/>
      <c r="D17" s="1043"/>
      <c r="E17" s="1043"/>
      <c r="F17" s="101"/>
      <c r="G17" s="102"/>
      <c r="H17" s="1040"/>
      <c r="I17" s="1040"/>
      <c r="J17" s="1040"/>
      <c r="K17" s="1040"/>
      <c r="L17" s="1040"/>
      <c r="M17" s="1040"/>
      <c r="N17" s="1040"/>
      <c r="O17" s="1040"/>
      <c r="P17" s="1040"/>
      <c r="Q17" s="1040"/>
      <c r="R17" s="1040"/>
      <c r="S17" s="1040"/>
      <c r="T17" s="1040"/>
      <c r="U17" s="1040"/>
      <c r="V17" s="1040"/>
      <c r="W17" s="1040"/>
      <c r="X17" s="1040"/>
      <c r="Y17" s="1040"/>
      <c r="Z17" s="1040"/>
      <c r="AA17" s="1040"/>
      <c r="AB17" s="1046" t="s">
        <v>75</v>
      </c>
      <c r="AC17" s="1047"/>
      <c r="AD17" s="1047"/>
      <c r="AE17" s="1047"/>
      <c r="AF17" s="1047"/>
      <c r="AG17" s="103">
        <f>IF(AG12-AG13-AG14&lt;0,0,AG12-AG13-AG14)</f>
        <v>0</v>
      </c>
    </row>
    <row r="18" spans="1:34" ht="14.1" customHeight="1">
      <c r="B18" s="1008" t="s">
        <v>192</v>
      </c>
      <c r="C18" s="1008"/>
      <c r="D18" s="1008"/>
      <c r="E18" s="1008"/>
      <c r="F18" s="1008"/>
      <c r="G18" s="1008"/>
      <c r="H18" s="107">
        <f>IFERROR(H17/H15,0)</f>
        <v>0</v>
      </c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</row>
    <row r="19" spans="1:34" ht="14.1" customHeight="1" thickBot="1">
      <c r="B19" s="1044"/>
      <c r="C19" s="1044"/>
      <c r="D19" s="1044"/>
      <c r="E19" s="1044"/>
      <c r="F19" s="1044"/>
      <c r="G19" s="1044"/>
      <c r="H19" s="403"/>
      <c r="I19" s="403"/>
      <c r="J19" s="403"/>
      <c r="K19" s="403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</row>
    <row r="20" spans="1:34" ht="14.1" customHeight="1" thickTop="1" thickBot="1">
      <c r="B20" s="1010" t="s">
        <v>43</v>
      </c>
      <c r="C20" s="349" t="s">
        <v>83</v>
      </c>
      <c r="D20" s="347"/>
      <c r="E20" s="348"/>
      <c r="F20" s="1048" t="s">
        <v>84</v>
      </c>
      <c r="G20" s="1049"/>
      <c r="H20" s="1050" t="s">
        <v>48</v>
      </c>
      <c r="I20" s="1051"/>
      <c r="J20" s="1051" t="s">
        <v>49</v>
      </c>
      <c r="K20" s="1051"/>
      <c r="L20" s="1051" t="s">
        <v>50</v>
      </c>
      <c r="M20" s="1051"/>
      <c r="N20" s="1051" t="s">
        <v>51</v>
      </c>
      <c r="O20" s="1051"/>
      <c r="P20" s="1051" t="s">
        <v>52</v>
      </c>
      <c r="Q20" s="1051"/>
      <c r="R20" s="1051" t="s">
        <v>53</v>
      </c>
      <c r="S20" s="1051"/>
      <c r="T20" s="1051" t="s">
        <v>54</v>
      </c>
      <c r="U20" s="1051"/>
      <c r="V20" s="1051" t="s">
        <v>55</v>
      </c>
      <c r="W20" s="1051"/>
      <c r="X20" s="1051" t="s">
        <v>56</v>
      </c>
      <c r="Y20" s="1051"/>
      <c r="Z20" s="1051" t="s">
        <v>57</v>
      </c>
      <c r="AA20" s="1051"/>
      <c r="AB20" s="1051" t="s">
        <v>58</v>
      </c>
      <c r="AC20" s="1051"/>
      <c r="AD20" s="1051" t="s">
        <v>59</v>
      </c>
      <c r="AE20" s="1048"/>
      <c r="AF20" s="1050" t="s">
        <v>85</v>
      </c>
      <c r="AG20" s="1072"/>
      <c r="AH20" s="963" t="s">
        <v>196</v>
      </c>
    </row>
    <row r="21" spans="1:34" ht="14.1" customHeight="1" thickTop="1">
      <c r="B21" s="1011"/>
      <c r="C21" s="1073" t="s">
        <v>86</v>
      </c>
      <c r="D21" s="1075"/>
      <c r="E21" s="1056"/>
      <c r="F21" s="1076"/>
      <c r="G21" s="1077"/>
      <c r="H21" s="1059">
        <f>IFERROR(H20/H7,0)</f>
        <v>0</v>
      </c>
      <c r="I21" s="1060"/>
      <c r="J21" s="1061">
        <f t="shared" ref="J21:J22" si="12">$AF21/12</f>
        <v>0</v>
      </c>
      <c r="K21" s="1061"/>
      <c r="L21" s="1061">
        <f t="shared" ref="L21:L22" si="13">$AF21/12</f>
        <v>0</v>
      </c>
      <c r="M21" s="1061"/>
      <c r="N21" s="1061">
        <f t="shared" ref="N21:N22" si="14">$AF21/12</f>
        <v>0</v>
      </c>
      <c r="O21" s="1061"/>
      <c r="P21" s="1061">
        <f t="shared" ref="P21:P22" si="15">$AF21/12</f>
        <v>0</v>
      </c>
      <c r="Q21" s="1061"/>
      <c r="R21" s="1061">
        <f t="shared" ref="R21:R22" si="16">$AF21/12</f>
        <v>0</v>
      </c>
      <c r="S21" s="1061"/>
      <c r="T21" s="1061">
        <f t="shared" ref="T21:T22" si="17">$AF21/12</f>
        <v>0</v>
      </c>
      <c r="U21" s="1061"/>
      <c r="V21" s="1061">
        <f t="shared" ref="V21:V22" si="18">$AF21/12</f>
        <v>0</v>
      </c>
      <c r="W21" s="1061"/>
      <c r="X21" s="1061">
        <f t="shared" ref="X21:AD23" si="19">$AF21/12</f>
        <v>0</v>
      </c>
      <c r="Y21" s="1061"/>
      <c r="Z21" s="1061">
        <f t="shared" ref="Z21:Z22" si="20">$AF21/12</f>
        <v>0</v>
      </c>
      <c r="AA21" s="1061"/>
      <c r="AB21" s="1061">
        <f t="shared" ref="AB21:AB22" si="21">$AF21/12</f>
        <v>0</v>
      </c>
      <c r="AC21" s="1061"/>
      <c r="AD21" s="1061">
        <f t="shared" ref="AD21:AD22" si="22">$AF21/12</f>
        <v>0</v>
      </c>
      <c r="AE21" s="1078"/>
      <c r="AF21" s="1079">
        <f>F21*AH21</f>
        <v>0</v>
      </c>
      <c r="AG21" s="1080"/>
      <c r="AH21" s="965"/>
    </row>
    <row r="22" spans="1:34" ht="14.1" customHeight="1">
      <c r="B22" s="1011"/>
      <c r="C22" s="1053"/>
      <c r="D22" s="1082"/>
      <c r="E22" s="1019"/>
      <c r="F22" s="1070"/>
      <c r="G22" s="1071"/>
      <c r="H22" s="1059"/>
      <c r="I22" s="1060"/>
      <c r="J22" s="1066">
        <f t="shared" si="12"/>
        <v>0</v>
      </c>
      <c r="K22" s="1066"/>
      <c r="L22" s="1066">
        <f t="shared" si="13"/>
        <v>0</v>
      </c>
      <c r="M22" s="1066"/>
      <c r="N22" s="1066">
        <f t="shared" si="14"/>
        <v>0</v>
      </c>
      <c r="O22" s="1066"/>
      <c r="P22" s="1066">
        <f t="shared" si="15"/>
        <v>0</v>
      </c>
      <c r="Q22" s="1066"/>
      <c r="R22" s="1066">
        <f t="shared" si="16"/>
        <v>0</v>
      </c>
      <c r="S22" s="1066"/>
      <c r="T22" s="1066">
        <f t="shared" si="17"/>
        <v>0</v>
      </c>
      <c r="U22" s="1066"/>
      <c r="V22" s="1066">
        <f t="shared" si="18"/>
        <v>0</v>
      </c>
      <c r="W22" s="1066"/>
      <c r="X22" s="1066">
        <f t="shared" si="19"/>
        <v>0</v>
      </c>
      <c r="Y22" s="1066"/>
      <c r="Z22" s="1066">
        <f t="shared" si="20"/>
        <v>0</v>
      </c>
      <c r="AA22" s="1066"/>
      <c r="AB22" s="1066">
        <f t="shared" si="21"/>
        <v>0</v>
      </c>
      <c r="AC22" s="1066"/>
      <c r="AD22" s="1066">
        <f t="shared" si="22"/>
        <v>0</v>
      </c>
      <c r="AE22" s="1081"/>
      <c r="AF22" s="1083">
        <f t="shared" ref="AF22:AF24" si="23">F22*AH22</f>
        <v>0</v>
      </c>
      <c r="AG22" s="1084"/>
      <c r="AH22" s="965"/>
    </row>
    <row r="23" spans="1:34" s="113" customFormat="1" ht="14.1" customHeight="1">
      <c r="A23" s="112"/>
      <c r="B23" s="1011"/>
      <c r="C23" s="1053"/>
      <c r="D23" s="406"/>
      <c r="E23" s="407"/>
      <c r="F23" s="1070"/>
      <c r="G23" s="1071"/>
      <c r="H23" s="1059">
        <f t="shared" ref="H23:V24" si="24">$AF23/12</f>
        <v>0</v>
      </c>
      <c r="I23" s="1060"/>
      <c r="J23" s="1066">
        <f t="shared" si="24"/>
        <v>0</v>
      </c>
      <c r="K23" s="1066"/>
      <c r="L23" s="1066">
        <f t="shared" si="24"/>
        <v>0</v>
      </c>
      <c r="M23" s="1066"/>
      <c r="N23" s="1066">
        <f t="shared" si="24"/>
        <v>0</v>
      </c>
      <c r="O23" s="1066"/>
      <c r="P23" s="1066">
        <f t="shared" si="24"/>
        <v>0</v>
      </c>
      <c r="Q23" s="1066"/>
      <c r="R23" s="1066">
        <f t="shared" si="24"/>
        <v>0</v>
      </c>
      <c r="S23" s="1066"/>
      <c r="T23" s="1066">
        <f t="shared" si="24"/>
        <v>0</v>
      </c>
      <c r="U23" s="1066"/>
      <c r="V23" s="1066">
        <f t="shared" si="24"/>
        <v>0</v>
      </c>
      <c r="W23" s="1066"/>
      <c r="X23" s="1066">
        <f t="shared" si="19"/>
        <v>0</v>
      </c>
      <c r="Y23" s="1066"/>
      <c r="Z23" s="1066">
        <f t="shared" si="19"/>
        <v>0</v>
      </c>
      <c r="AA23" s="1066"/>
      <c r="AB23" s="1066">
        <f t="shared" si="19"/>
        <v>0</v>
      </c>
      <c r="AC23" s="1066"/>
      <c r="AD23" s="1066">
        <f t="shared" si="19"/>
        <v>0</v>
      </c>
      <c r="AE23" s="1081"/>
      <c r="AF23" s="1083">
        <f t="shared" si="23"/>
        <v>0</v>
      </c>
      <c r="AG23" s="1084"/>
      <c r="AH23" s="965"/>
    </row>
    <row r="24" spans="1:34" s="113" customFormat="1" ht="14.1" customHeight="1" thickBot="1">
      <c r="A24" s="112"/>
      <c r="B24" s="1011"/>
      <c r="C24" s="1053"/>
      <c r="D24" s="408"/>
      <c r="E24" s="409"/>
      <c r="F24" s="1070"/>
      <c r="G24" s="1071"/>
      <c r="H24" s="1059">
        <f t="shared" si="24"/>
        <v>0</v>
      </c>
      <c r="I24" s="1060"/>
      <c r="J24" s="1085">
        <f t="shared" ref="J24:AD24" si="25">$AF24/12</f>
        <v>0</v>
      </c>
      <c r="K24" s="1085"/>
      <c r="L24" s="1085">
        <f t="shared" si="25"/>
        <v>0</v>
      </c>
      <c r="M24" s="1085"/>
      <c r="N24" s="1085">
        <f t="shared" si="25"/>
        <v>0</v>
      </c>
      <c r="O24" s="1085"/>
      <c r="P24" s="1085">
        <f t="shared" si="25"/>
        <v>0</v>
      </c>
      <c r="Q24" s="1085"/>
      <c r="R24" s="1085">
        <f t="shared" si="25"/>
        <v>0</v>
      </c>
      <c r="S24" s="1085"/>
      <c r="T24" s="1085">
        <f t="shared" si="25"/>
        <v>0</v>
      </c>
      <c r="U24" s="1085"/>
      <c r="V24" s="1085">
        <f t="shared" si="25"/>
        <v>0</v>
      </c>
      <c r="W24" s="1085"/>
      <c r="X24" s="1085">
        <f t="shared" si="25"/>
        <v>0</v>
      </c>
      <c r="Y24" s="1085"/>
      <c r="Z24" s="1085">
        <f t="shared" si="25"/>
        <v>0</v>
      </c>
      <c r="AA24" s="1085"/>
      <c r="AB24" s="1085">
        <f t="shared" si="25"/>
        <v>0</v>
      </c>
      <c r="AC24" s="1085"/>
      <c r="AD24" s="1085">
        <f t="shared" si="25"/>
        <v>0</v>
      </c>
      <c r="AE24" s="1086"/>
      <c r="AF24" s="1087">
        <f t="shared" si="23"/>
        <v>0</v>
      </c>
      <c r="AG24" s="1088"/>
      <c r="AH24" s="965"/>
    </row>
    <row r="25" spans="1:34" s="113" customFormat="1" ht="14.1" customHeight="1" thickTop="1" thickBot="1">
      <c r="A25" s="112"/>
      <c r="B25" s="1011"/>
      <c r="C25" s="1074"/>
      <c r="D25" s="1089" t="s">
        <v>91</v>
      </c>
      <c r="E25" s="1021"/>
      <c r="F25" s="1051">
        <f>SUM(F21:G24)</f>
        <v>0</v>
      </c>
      <c r="G25" s="1048"/>
      <c r="H25" s="1050">
        <f>SUM(H21:I24)</f>
        <v>0</v>
      </c>
      <c r="I25" s="1051"/>
      <c r="J25" s="1051">
        <f>SUM(J21:K24)</f>
        <v>0</v>
      </c>
      <c r="K25" s="1051"/>
      <c r="L25" s="1051">
        <f>SUM(L21:M24)</f>
        <v>0</v>
      </c>
      <c r="M25" s="1051"/>
      <c r="N25" s="1051">
        <f>SUM(N21:O24)</f>
        <v>0</v>
      </c>
      <c r="O25" s="1051"/>
      <c r="P25" s="1051">
        <f>SUM(P21:Q24)</f>
        <v>0</v>
      </c>
      <c r="Q25" s="1051"/>
      <c r="R25" s="1051">
        <f>SUM(R21:S24)</f>
        <v>0</v>
      </c>
      <c r="S25" s="1051"/>
      <c r="T25" s="1051">
        <f>SUM(T21:U24)</f>
        <v>0</v>
      </c>
      <c r="U25" s="1051"/>
      <c r="V25" s="1051">
        <f>SUM(V21:W24)</f>
        <v>0</v>
      </c>
      <c r="W25" s="1051"/>
      <c r="X25" s="1051">
        <f>SUM(X21:Y24)</f>
        <v>0</v>
      </c>
      <c r="Y25" s="1051"/>
      <c r="Z25" s="1051">
        <f>SUM(Z21:AA24)</f>
        <v>0</v>
      </c>
      <c r="AA25" s="1051"/>
      <c r="AB25" s="1051">
        <f>SUM(AB21:AC24)</f>
        <v>0</v>
      </c>
      <c r="AC25" s="1051"/>
      <c r="AD25" s="1051">
        <f>SUM(AD21:AE24)</f>
        <v>0</v>
      </c>
      <c r="AE25" s="1048"/>
      <c r="AF25" s="1090">
        <f>SUM(AF21:AG24)</f>
        <v>0</v>
      </c>
      <c r="AG25" s="1091"/>
      <c r="AH25" s="966" t="s">
        <v>350</v>
      </c>
    </row>
    <row r="26" spans="1:34" s="113" customFormat="1" ht="14.1" customHeight="1" thickTop="1">
      <c r="A26" s="112"/>
      <c r="B26" s="1011"/>
      <c r="C26" s="1052" t="s">
        <v>93</v>
      </c>
      <c r="D26" s="1055"/>
      <c r="E26" s="1056"/>
      <c r="F26" s="1057"/>
      <c r="G26" s="1058"/>
      <c r="H26" s="1059">
        <f>$AF26/12</f>
        <v>0</v>
      </c>
      <c r="I26" s="1060"/>
      <c r="J26" s="1061">
        <f t="shared" ref="J26:J27" si="26">$AF26/12</f>
        <v>0</v>
      </c>
      <c r="K26" s="1061"/>
      <c r="L26" s="1061">
        <f t="shared" ref="L26:L27" si="27">$AF26/12</f>
        <v>0</v>
      </c>
      <c r="M26" s="1061"/>
      <c r="N26" s="1061">
        <f t="shared" ref="N26:N27" si="28">$AF26/12</f>
        <v>0</v>
      </c>
      <c r="O26" s="1061"/>
      <c r="P26" s="1061">
        <f t="shared" ref="P26:P27" si="29">$AF26/12</f>
        <v>0</v>
      </c>
      <c r="Q26" s="1061"/>
      <c r="R26" s="1061">
        <f t="shared" ref="R26:R27" si="30">$AF26/12</f>
        <v>0</v>
      </c>
      <c r="S26" s="1061"/>
      <c r="T26" s="1061">
        <f t="shared" ref="T26:T27" si="31">$AF26/12</f>
        <v>0</v>
      </c>
      <c r="U26" s="1061"/>
      <c r="V26" s="1061">
        <f t="shared" ref="V26:V27" si="32">$AF26/12</f>
        <v>0</v>
      </c>
      <c r="W26" s="1061"/>
      <c r="X26" s="1061">
        <f t="shared" ref="X26:AD28" si="33">$AF26/12</f>
        <v>0</v>
      </c>
      <c r="Y26" s="1061"/>
      <c r="Z26" s="1061">
        <f t="shared" ref="Z26:Z27" si="34">$AF26/12</f>
        <v>0</v>
      </c>
      <c r="AA26" s="1061"/>
      <c r="AB26" s="1061">
        <f t="shared" ref="AB26:AB27" si="35">$AF26/12</f>
        <v>0</v>
      </c>
      <c r="AC26" s="1061"/>
      <c r="AD26" s="1061">
        <f t="shared" ref="AD26:AD27" si="36">$AF26/12</f>
        <v>0</v>
      </c>
      <c r="AE26" s="1078"/>
      <c r="AF26" s="1092">
        <f>F26*AH26</f>
        <v>0</v>
      </c>
      <c r="AG26" s="1093"/>
      <c r="AH26" s="965"/>
    </row>
    <row r="27" spans="1:34" s="113" customFormat="1" ht="14.1" customHeight="1">
      <c r="A27" s="112"/>
      <c r="B27" s="1011"/>
      <c r="C27" s="1053"/>
      <c r="D27" s="1094"/>
      <c r="E27" s="1095"/>
      <c r="F27" s="1064"/>
      <c r="G27" s="1065"/>
      <c r="H27" s="1059">
        <f>$AF27/12</f>
        <v>0</v>
      </c>
      <c r="I27" s="1060"/>
      <c r="J27" s="1066">
        <f t="shared" si="26"/>
        <v>0</v>
      </c>
      <c r="K27" s="1066"/>
      <c r="L27" s="1066">
        <f t="shared" si="27"/>
        <v>0</v>
      </c>
      <c r="M27" s="1066"/>
      <c r="N27" s="1066">
        <f t="shared" si="28"/>
        <v>0</v>
      </c>
      <c r="O27" s="1066"/>
      <c r="P27" s="1066">
        <f t="shared" si="29"/>
        <v>0</v>
      </c>
      <c r="Q27" s="1066"/>
      <c r="R27" s="1066">
        <f t="shared" si="30"/>
        <v>0</v>
      </c>
      <c r="S27" s="1066"/>
      <c r="T27" s="1066">
        <f t="shared" si="31"/>
        <v>0</v>
      </c>
      <c r="U27" s="1066"/>
      <c r="V27" s="1066">
        <f t="shared" si="32"/>
        <v>0</v>
      </c>
      <c r="W27" s="1066"/>
      <c r="X27" s="1066">
        <f t="shared" si="33"/>
        <v>0</v>
      </c>
      <c r="Y27" s="1066"/>
      <c r="Z27" s="1066">
        <f t="shared" si="34"/>
        <v>0</v>
      </c>
      <c r="AA27" s="1066"/>
      <c r="AB27" s="1066">
        <f t="shared" si="35"/>
        <v>0</v>
      </c>
      <c r="AC27" s="1066"/>
      <c r="AD27" s="1066">
        <f t="shared" si="36"/>
        <v>0</v>
      </c>
      <c r="AE27" s="1081"/>
      <c r="AF27" s="1083">
        <f t="shared" ref="AF27:AF28" si="37">F27*AH27</f>
        <v>0</v>
      </c>
      <c r="AG27" s="1084"/>
      <c r="AH27" s="965"/>
    </row>
    <row r="28" spans="1:34" s="113" customFormat="1" ht="14.1" customHeight="1" thickBot="1">
      <c r="A28" s="112"/>
      <c r="B28" s="1011"/>
      <c r="C28" s="1053"/>
      <c r="D28" s="1062"/>
      <c r="E28" s="1063"/>
      <c r="F28" s="1064"/>
      <c r="G28" s="1065"/>
      <c r="H28" s="1059">
        <f>IFERROR(H27/(H25+H26),0)</f>
        <v>0</v>
      </c>
      <c r="I28" s="1060"/>
      <c r="J28" s="1066">
        <f t="shared" ref="J28:V28" si="38">$AF28/12</f>
        <v>0</v>
      </c>
      <c r="K28" s="1066"/>
      <c r="L28" s="1066">
        <f t="shared" si="38"/>
        <v>0</v>
      </c>
      <c r="M28" s="1066"/>
      <c r="N28" s="1066">
        <f t="shared" si="38"/>
        <v>0</v>
      </c>
      <c r="O28" s="1066"/>
      <c r="P28" s="1066">
        <f t="shared" si="38"/>
        <v>0</v>
      </c>
      <c r="Q28" s="1066"/>
      <c r="R28" s="1066">
        <f t="shared" si="38"/>
        <v>0</v>
      </c>
      <c r="S28" s="1066"/>
      <c r="T28" s="1066">
        <f t="shared" si="38"/>
        <v>0</v>
      </c>
      <c r="U28" s="1066"/>
      <c r="V28" s="1066">
        <f t="shared" si="38"/>
        <v>0</v>
      </c>
      <c r="W28" s="1066"/>
      <c r="X28" s="1066">
        <f t="shared" si="33"/>
        <v>0</v>
      </c>
      <c r="Y28" s="1066"/>
      <c r="Z28" s="1066">
        <f t="shared" si="33"/>
        <v>0</v>
      </c>
      <c r="AA28" s="1066"/>
      <c r="AB28" s="1066">
        <f t="shared" si="33"/>
        <v>0</v>
      </c>
      <c r="AC28" s="1066"/>
      <c r="AD28" s="1066">
        <f t="shared" si="33"/>
        <v>0</v>
      </c>
      <c r="AE28" s="1081"/>
      <c r="AF28" s="1083">
        <f t="shared" si="37"/>
        <v>0</v>
      </c>
      <c r="AG28" s="1084"/>
      <c r="AH28" s="965"/>
    </row>
    <row r="29" spans="1:34" s="113" customFormat="1" ht="14.1" customHeight="1" thickTop="1" thickBot="1">
      <c r="A29" s="112"/>
      <c r="B29" s="1011"/>
      <c r="C29" s="1054"/>
      <c r="D29" s="1089" t="s">
        <v>91</v>
      </c>
      <c r="E29" s="1021"/>
      <c r="F29" s="1096">
        <f>SUM(F26:G28)</f>
        <v>0</v>
      </c>
      <c r="G29" s="1049"/>
      <c r="H29" s="1050">
        <f>SUM(H26:I28)</f>
        <v>0</v>
      </c>
      <c r="I29" s="1051"/>
      <c r="J29" s="1051">
        <f>SUM(J26:K28)</f>
        <v>0</v>
      </c>
      <c r="K29" s="1051"/>
      <c r="L29" s="1051">
        <f>SUM(L26:M28)</f>
        <v>0</v>
      </c>
      <c r="M29" s="1051"/>
      <c r="N29" s="1051">
        <f>SUM(N26:O28)</f>
        <v>0</v>
      </c>
      <c r="O29" s="1051"/>
      <c r="P29" s="1051">
        <f>SUM(P26:Q28)</f>
        <v>0</v>
      </c>
      <c r="Q29" s="1051"/>
      <c r="R29" s="1051">
        <f>SUM(R26:S28)</f>
        <v>0</v>
      </c>
      <c r="S29" s="1051"/>
      <c r="T29" s="1051">
        <f>SUM(T26:U28)</f>
        <v>0</v>
      </c>
      <c r="U29" s="1051"/>
      <c r="V29" s="1051">
        <f>SUM(V26:W28)</f>
        <v>0</v>
      </c>
      <c r="W29" s="1051"/>
      <c r="X29" s="1051">
        <f>SUM(X26:Y28)</f>
        <v>0</v>
      </c>
      <c r="Y29" s="1051"/>
      <c r="Z29" s="1051">
        <f>SUM(Z26:AA28)</f>
        <v>0</v>
      </c>
      <c r="AA29" s="1051"/>
      <c r="AB29" s="1051">
        <f>SUM(AB26:AC28)</f>
        <v>0</v>
      </c>
      <c r="AC29" s="1051"/>
      <c r="AD29" s="1051">
        <f>SUM(AD26:AE28)</f>
        <v>0</v>
      </c>
      <c r="AE29" s="1048"/>
      <c r="AF29" s="1090">
        <f>SUM(AF26:AG28)</f>
        <v>0</v>
      </c>
      <c r="AG29" s="1091"/>
      <c r="AH29" s="84"/>
    </row>
    <row r="30" spans="1:34" s="113" customFormat="1" ht="14.1" customHeight="1" thickTop="1" thickBot="1">
      <c r="A30" s="112"/>
      <c r="B30" s="1012"/>
      <c r="C30" s="349" t="s">
        <v>60</v>
      </c>
      <c r="D30" s="347"/>
      <c r="E30" s="348"/>
      <c r="F30" s="1067">
        <f>F25+F29</f>
        <v>0</v>
      </c>
      <c r="G30" s="1068"/>
      <c r="H30" s="1069">
        <f>H25+H29</f>
        <v>0</v>
      </c>
      <c r="I30" s="1067"/>
      <c r="J30" s="1067">
        <f>J25+J29</f>
        <v>0</v>
      </c>
      <c r="K30" s="1067"/>
      <c r="L30" s="1067">
        <f>L25+L29</f>
        <v>0</v>
      </c>
      <c r="M30" s="1067"/>
      <c r="N30" s="1067">
        <f>N25+N29</f>
        <v>0</v>
      </c>
      <c r="O30" s="1067"/>
      <c r="P30" s="1067">
        <f>P25+P29</f>
        <v>0</v>
      </c>
      <c r="Q30" s="1067"/>
      <c r="R30" s="1067">
        <f>R25+R29</f>
        <v>0</v>
      </c>
      <c r="S30" s="1067"/>
      <c r="T30" s="1067">
        <f>T25+T29</f>
        <v>0</v>
      </c>
      <c r="U30" s="1067"/>
      <c r="V30" s="1067">
        <f>V25+V29</f>
        <v>0</v>
      </c>
      <c r="W30" s="1067"/>
      <c r="X30" s="1067">
        <f>X25+X29</f>
        <v>0</v>
      </c>
      <c r="Y30" s="1067"/>
      <c r="Z30" s="1067">
        <f>Z25+Z29</f>
        <v>0</v>
      </c>
      <c r="AA30" s="1067"/>
      <c r="AB30" s="1067">
        <f>AB25+AB29</f>
        <v>0</v>
      </c>
      <c r="AC30" s="1067"/>
      <c r="AD30" s="1067">
        <f>AD25+AD29</f>
        <v>0</v>
      </c>
      <c r="AE30" s="1097"/>
      <c r="AF30" s="1090">
        <f>AF25+AF29</f>
        <v>0</v>
      </c>
      <c r="AG30" s="1091"/>
      <c r="AH30" s="296"/>
    </row>
    <row r="31" spans="1:34" ht="14.1" customHeight="1" thickTop="1">
      <c r="B31" s="114"/>
      <c r="C31" s="404"/>
      <c r="D31" s="115"/>
      <c r="E31" s="115"/>
      <c r="F31" s="1098"/>
      <c r="G31" s="1098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099"/>
      <c r="T31" s="1099"/>
      <c r="U31" s="1099"/>
      <c r="V31" s="1099"/>
      <c r="W31" s="1099"/>
      <c r="X31" s="1099"/>
      <c r="Y31" s="1099"/>
      <c r="Z31" s="1099"/>
      <c r="AA31" s="1099"/>
      <c r="AB31" s="1099"/>
      <c r="AC31" s="1099"/>
      <c r="AD31" s="1099"/>
      <c r="AE31" s="1099"/>
      <c r="AF31" s="1100"/>
      <c r="AG31" s="1100"/>
    </row>
    <row r="32" spans="1:34" ht="14.1" customHeight="1">
      <c r="B32" s="114"/>
      <c r="C32" s="115"/>
      <c r="D32" s="1043"/>
      <c r="E32" s="1043"/>
      <c r="F32" s="1098"/>
      <c r="G32" s="1098"/>
      <c r="H32" s="1099"/>
      <c r="I32" s="1099"/>
      <c r="J32" s="1099"/>
      <c r="K32" s="1099"/>
      <c r="L32" s="1099"/>
      <c r="M32" s="1099"/>
      <c r="N32" s="1099"/>
      <c r="O32" s="1099"/>
      <c r="P32" s="1099"/>
      <c r="Q32" s="1099"/>
      <c r="R32" s="1099"/>
      <c r="S32" s="1099"/>
      <c r="T32" s="1099"/>
      <c r="U32" s="1099"/>
      <c r="V32" s="1099"/>
      <c r="W32" s="1099"/>
      <c r="X32" s="1099"/>
      <c r="Y32" s="1099"/>
      <c r="Z32" s="1099"/>
      <c r="AA32" s="1099"/>
      <c r="AB32" s="1099"/>
      <c r="AC32" s="1099"/>
      <c r="AD32" s="1099"/>
      <c r="AE32" s="1099"/>
      <c r="AF32" s="1098"/>
      <c r="AG32" s="1098"/>
    </row>
    <row r="33" spans="1:34" ht="14.1" customHeight="1" thickBot="1">
      <c r="A33" s="289"/>
      <c r="B33" s="290"/>
      <c r="C33" s="291"/>
      <c r="D33" s="292"/>
      <c r="E33" s="293"/>
      <c r="F33" s="293"/>
      <c r="G33" s="293"/>
      <c r="H33" s="293"/>
      <c r="I33" s="293"/>
      <c r="J33" s="294"/>
      <c r="K33" s="291"/>
      <c r="L33" s="291"/>
      <c r="M33" s="295"/>
      <c r="N33" s="295"/>
      <c r="O33" s="295"/>
      <c r="P33" s="295"/>
      <c r="Q33" s="294"/>
      <c r="R33" s="29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</row>
    <row r="34" spans="1:34" ht="14.1" customHeight="1">
      <c r="B34" s="84"/>
      <c r="C34" s="113"/>
      <c r="D34" s="113"/>
      <c r="E34" s="113"/>
      <c r="F34" s="113"/>
      <c r="G34" s="113"/>
      <c r="H34" s="112"/>
      <c r="I34" s="107"/>
      <c r="J34" s="107"/>
      <c r="K34" s="107"/>
      <c r="L34" s="107"/>
      <c r="M34" s="119"/>
      <c r="N34" s="119"/>
      <c r="O34" s="119"/>
      <c r="P34" s="119"/>
      <c r="Q34" s="107"/>
      <c r="R34" s="107"/>
    </row>
    <row r="35" spans="1:34" ht="17.25" customHeight="1">
      <c r="B35" s="288" t="s">
        <v>194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07"/>
      <c r="M35" s="119"/>
      <c r="N35" s="119"/>
      <c r="O35" s="119"/>
      <c r="P35" s="119"/>
      <c r="Q35" s="107"/>
      <c r="R35" s="107"/>
    </row>
    <row r="36" spans="1:34" ht="14.1" customHeight="1">
      <c r="B36" s="100"/>
      <c r="C36" s="1043"/>
      <c r="D36" s="1043"/>
      <c r="E36" s="1043"/>
      <c r="F36" s="106"/>
      <c r="G36" s="102"/>
      <c r="H36" s="1040"/>
      <c r="I36" s="1040"/>
      <c r="J36" s="1040"/>
      <c r="K36" s="1040"/>
      <c r="L36" s="1040"/>
      <c r="M36" s="1040"/>
      <c r="N36" s="1040"/>
      <c r="O36" s="1040"/>
      <c r="P36" s="1040"/>
      <c r="Q36" s="1040"/>
      <c r="R36" s="1040"/>
      <c r="S36" s="1040"/>
      <c r="T36" s="1040"/>
      <c r="U36" s="1040"/>
      <c r="V36" s="1040"/>
      <c r="W36" s="1040"/>
      <c r="X36" s="1040"/>
      <c r="Y36" s="1040"/>
      <c r="Z36" s="1040"/>
      <c r="AA36" s="1040"/>
      <c r="AB36" s="1040"/>
      <c r="AC36" s="1040"/>
      <c r="AD36" s="1040"/>
      <c r="AE36" s="1040"/>
      <c r="AF36" s="105"/>
      <c r="AG36" s="105"/>
      <c r="AH36" s="113"/>
    </row>
    <row r="37" spans="1:34" ht="13.5">
      <c r="B37" s="1008" t="s">
        <v>191</v>
      </c>
      <c r="C37" s="1008"/>
      <c r="D37" s="1008"/>
      <c r="E37" s="1008"/>
      <c r="F37" s="1008"/>
      <c r="G37" s="1008"/>
      <c r="AH37" s="113"/>
    </row>
    <row r="38" spans="1:34" ht="14.1" customHeight="1" thickBot="1">
      <c r="B38" s="1009"/>
      <c r="C38" s="1009"/>
      <c r="D38" s="1009"/>
      <c r="E38" s="1009"/>
      <c r="F38" s="1009"/>
      <c r="G38" s="1009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113"/>
    </row>
    <row r="39" spans="1:34" ht="14.1" customHeight="1" thickTop="1">
      <c r="B39" s="1010" t="s">
        <v>195</v>
      </c>
      <c r="C39" s="1013" t="s">
        <v>46</v>
      </c>
      <c r="D39" s="1013"/>
      <c r="E39" s="1014"/>
      <c r="F39" s="1015" t="s">
        <v>47</v>
      </c>
      <c r="G39" s="1016"/>
      <c r="H39" s="1014" t="s">
        <v>48</v>
      </c>
      <c r="I39" s="1007"/>
      <c r="J39" s="1007" t="s">
        <v>49</v>
      </c>
      <c r="K39" s="1007"/>
      <c r="L39" s="1007" t="s">
        <v>50</v>
      </c>
      <c r="M39" s="1007"/>
      <c r="N39" s="1007" t="s">
        <v>51</v>
      </c>
      <c r="O39" s="1007"/>
      <c r="P39" s="1007" t="s">
        <v>52</v>
      </c>
      <c r="Q39" s="1007"/>
      <c r="R39" s="1007" t="s">
        <v>53</v>
      </c>
      <c r="S39" s="1007"/>
      <c r="T39" s="1007" t="s">
        <v>54</v>
      </c>
      <c r="U39" s="1007"/>
      <c r="V39" s="1007" t="s">
        <v>55</v>
      </c>
      <c r="W39" s="1007"/>
      <c r="X39" s="1007" t="s">
        <v>56</v>
      </c>
      <c r="Y39" s="1007"/>
      <c r="Z39" s="1007" t="s">
        <v>57</v>
      </c>
      <c r="AA39" s="1007"/>
      <c r="AB39" s="1007" t="s">
        <v>58</v>
      </c>
      <c r="AC39" s="1007"/>
      <c r="AD39" s="1007" t="s">
        <v>59</v>
      </c>
      <c r="AE39" s="1007"/>
      <c r="AF39" s="1007" t="s">
        <v>60</v>
      </c>
      <c r="AG39" s="1028"/>
    </row>
    <row r="40" spans="1:34" ht="14.1" customHeight="1">
      <c r="B40" s="1011"/>
      <c r="C40" s="1103" t="s">
        <v>61</v>
      </c>
      <c r="D40" s="1103"/>
      <c r="E40" s="1104"/>
      <c r="F40" s="397">
        <f>①飼養計画!L7</f>
        <v>0</v>
      </c>
      <c r="G40" s="88" t="s">
        <v>62</v>
      </c>
      <c r="H40" s="1024">
        <f>$AF40/12</f>
        <v>0</v>
      </c>
      <c r="I40" s="1025"/>
      <c r="J40" s="1024">
        <f t="shared" ref="J40:J42" si="39">$AF40/12</f>
        <v>0</v>
      </c>
      <c r="K40" s="1025"/>
      <c r="L40" s="1024">
        <f t="shared" ref="L40:L42" si="40">$AF40/12</f>
        <v>0</v>
      </c>
      <c r="M40" s="1025"/>
      <c r="N40" s="1024">
        <f t="shared" ref="N40:N42" si="41">$AF40/12</f>
        <v>0</v>
      </c>
      <c r="O40" s="1025"/>
      <c r="P40" s="1024">
        <f t="shared" ref="P40:P42" si="42">$AF40/12</f>
        <v>0</v>
      </c>
      <c r="Q40" s="1025"/>
      <c r="R40" s="1024">
        <f t="shared" ref="R40:R42" si="43">$AF40/12</f>
        <v>0</v>
      </c>
      <c r="S40" s="1025"/>
      <c r="T40" s="1024">
        <f t="shared" ref="T40:T42" si="44">$AF40/12</f>
        <v>0</v>
      </c>
      <c r="U40" s="1025"/>
      <c r="V40" s="1024">
        <f t="shared" ref="V40:V42" si="45">$AF40/12</f>
        <v>0</v>
      </c>
      <c r="W40" s="1025"/>
      <c r="X40" s="1024">
        <f t="shared" ref="X40:X42" si="46">$AF40/12</f>
        <v>0</v>
      </c>
      <c r="Y40" s="1025"/>
      <c r="Z40" s="1024">
        <f t="shared" ref="Z40:Z42" si="47">$AF40/12</f>
        <v>0</v>
      </c>
      <c r="AA40" s="1025"/>
      <c r="AB40" s="1024">
        <f t="shared" ref="AB40:AB42" si="48">$AF40/12</f>
        <v>0</v>
      </c>
      <c r="AC40" s="1025"/>
      <c r="AD40" s="1024">
        <f t="shared" ref="AD40:AD42" si="49">$AF40/12</f>
        <v>0</v>
      </c>
      <c r="AE40" s="1025"/>
      <c r="AF40" s="1101"/>
      <c r="AG40" s="1102"/>
    </row>
    <row r="41" spans="1:34" ht="14.1" customHeight="1">
      <c r="B41" s="1011"/>
      <c r="C41" s="1120"/>
      <c r="D41" s="1118"/>
      <c r="E41" s="1119"/>
      <c r="F41" s="398"/>
      <c r="G41" s="88" t="s">
        <v>62</v>
      </c>
      <c r="H41" s="1024">
        <f t="shared" ref="H41:H42" si="50">$AF41/12</f>
        <v>0</v>
      </c>
      <c r="I41" s="1025"/>
      <c r="J41" s="1024">
        <f t="shared" si="39"/>
        <v>0</v>
      </c>
      <c r="K41" s="1025"/>
      <c r="L41" s="1024">
        <f t="shared" si="40"/>
        <v>0</v>
      </c>
      <c r="M41" s="1025"/>
      <c r="N41" s="1024">
        <f t="shared" si="41"/>
        <v>0</v>
      </c>
      <c r="O41" s="1025"/>
      <c r="P41" s="1024">
        <f t="shared" si="42"/>
        <v>0</v>
      </c>
      <c r="Q41" s="1025"/>
      <c r="R41" s="1024">
        <f t="shared" si="43"/>
        <v>0</v>
      </c>
      <c r="S41" s="1025"/>
      <c r="T41" s="1024">
        <f t="shared" si="44"/>
        <v>0</v>
      </c>
      <c r="U41" s="1025"/>
      <c r="V41" s="1024">
        <f t="shared" si="45"/>
        <v>0</v>
      </c>
      <c r="W41" s="1025"/>
      <c r="X41" s="1024">
        <f t="shared" si="46"/>
        <v>0</v>
      </c>
      <c r="Y41" s="1025"/>
      <c r="Z41" s="1024">
        <f t="shared" si="47"/>
        <v>0</v>
      </c>
      <c r="AA41" s="1025"/>
      <c r="AB41" s="1024">
        <f t="shared" si="48"/>
        <v>0</v>
      </c>
      <c r="AC41" s="1025"/>
      <c r="AD41" s="1024">
        <f t="shared" si="49"/>
        <v>0</v>
      </c>
      <c r="AE41" s="1025"/>
      <c r="AF41" s="1121"/>
      <c r="AG41" s="1122"/>
      <c r="AH41" s="949"/>
    </row>
    <row r="42" spans="1:34" ht="14.1" customHeight="1" thickBot="1">
      <c r="B42" s="1011"/>
      <c r="C42" s="1117"/>
      <c r="D42" s="1118"/>
      <c r="E42" s="1119"/>
      <c r="F42" s="405"/>
      <c r="G42" s="89"/>
      <c r="H42" s="1024">
        <f t="shared" si="50"/>
        <v>0</v>
      </c>
      <c r="I42" s="1025"/>
      <c r="J42" s="1024">
        <f t="shared" si="39"/>
        <v>0</v>
      </c>
      <c r="K42" s="1025"/>
      <c r="L42" s="1024">
        <f t="shared" si="40"/>
        <v>0</v>
      </c>
      <c r="M42" s="1025"/>
      <c r="N42" s="1024">
        <f t="shared" si="41"/>
        <v>0</v>
      </c>
      <c r="O42" s="1025"/>
      <c r="P42" s="1024">
        <f t="shared" si="42"/>
        <v>0</v>
      </c>
      <c r="Q42" s="1025"/>
      <c r="R42" s="1024">
        <f t="shared" si="43"/>
        <v>0</v>
      </c>
      <c r="S42" s="1025"/>
      <c r="T42" s="1024">
        <f t="shared" si="44"/>
        <v>0</v>
      </c>
      <c r="U42" s="1025"/>
      <c r="V42" s="1024">
        <f t="shared" si="45"/>
        <v>0</v>
      </c>
      <c r="W42" s="1025"/>
      <c r="X42" s="1024">
        <f t="shared" si="46"/>
        <v>0</v>
      </c>
      <c r="Y42" s="1025"/>
      <c r="Z42" s="1024">
        <f t="shared" si="47"/>
        <v>0</v>
      </c>
      <c r="AA42" s="1025"/>
      <c r="AB42" s="1024">
        <f t="shared" si="48"/>
        <v>0</v>
      </c>
      <c r="AC42" s="1025"/>
      <c r="AD42" s="1024">
        <f t="shared" si="49"/>
        <v>0</v>
      </c>
      <c r="AE42" s="1025"/>
      <c r="AF42" s="1123"/>
      <c r="AG42" s="1124"/>
      <c r="AH42" s="950"/>
    </row>
    <row r="43" spans="1:34" ht="14.1" customHeight="1" thickTop="1" thickBot="1">
      <c r="B43" s="1011"/>
      <c r="C43" s="1020" t="s">
        <v>60</v>
      </c>
      <c r="D43" s="1020"/>
      <c r="E43" s="1021"/>
      <c r="F43" s="297">
        <f>SUM(F40:F42)</f>
        <v>0</v>
      </c>
      <c r="G43" s="280" t="s">
        <v>62</v>
      </c>
      <c r="H43" s="1034">
        <f>SUM(H40:I42)</f>
        <v>0</v>
      </c>
      <c r="I43" s="1035"/>
      <c r="J43" s="1034">
        <f>SUM(J40:K42)</f>
        <v>0</v>
      </c>
      <c r="K43" s="1035"/>
      <c r="L43" s="1034">
        <f>SUM(L40:M42)</f>
        <v>0</v>
      </c>
      <c r="M43" s="1035"/>
      <c r="N43" s="1034">
        <f>SUM(N40:O42)</f>
        <v>0</v>
      </c>
      <c r="O43" s="1035"/>
      <c r="P43" s="1034">
        <f>SUM(P40:Q42)</f>
        <v>0</v>
      </c>
      <c r="Q43" s="1035"/>
      <c r="R43" s="1034">
        <f>SUM(R40:S42)</f>
        <v>0</v>
      </c>
      <c r="S43" s="1035"/>
      <c r="T43" s="1034">
        <f>SUM(T40:U42)</f>
        <v>0</v>
      </c>
      <c r="U43" s="1035"/>
      <c r="V43" s="1034">
        <f>SUM(V40:W42)</f>
        <v>0</v>
      </c>
      <c r="W43" s="1035"/>
      <c r="X43" s="1034">
        <f>SUM(X40:Y42)</f>
        <v>0</v>
      </c>
      <c r="Y43" s="1035"/>
      <c r="Z43" s="1034">
        <f>SUM(Z40:AA42)</f>
        <v>0</v>
      </c>
      <c r="AA43" s="1035"/>
      <c r="AB43" s="1034">
        <f>SUM(AB40:AC42)</f>
        <v>0</v>
      </c>
      <c r="AC43" s="1035"/>
      <c r="AD43" s="1034">
        <f>SUM(AD40:AE42)</f>
        <v>0</v>
      </c>
      <c r="AE43" s="1035"/>
      <c r="AF43" s="91" t="s">
        <v>66</v>
      </c>
      <c r="AG43" s="92">
        <f>SUM(AF40:AG42)</f>
        <v>0</v>
      </c>
      <c r="AH43" s="113"/>
    </row>
    <row r="44" spans="1:34" ht="14.1" customHeight="1" thickTop="1">
      <c r="B44" s="1011"/>
      <c r="C44" s="1013" t="s">
        <v>68</v>
      </c>
      <c r="D44" s="1013"/>
      <c r="E44" s="1014"/>
      <c r="F44" s="93"/>
      <c r="G44" s="88"/>
      <c r="H44" s="1024">
        <f>H56</f>
        <v>0</v>
      </c>
      <c r="I44" s="1025"/>
      <c r="J44" s="1024">
        <f>J56</f>
        <v>0</v>
      </c>
      <c r="K44" s="1025"/>
      <c r="L44" s="1024">
        <f>L56</f>
        <v>0</v>
      </c>
      <c r="M44" s="1025"/>
      <c r="N44" s="1024">
        <f>N56</f>
        <v>0</v>
      </c>
      <c r="O44" s="1025"/>
      <c r="P44" s="1024">
        <f>P56</f>
        <v>0</v>
      </c>
      <c r="Q44" s="1025"/>
      <c r="R44" s="1024">
        <f>R56</f>
        <v>0</v>
      </c>
      <c r="S44" s="1025"/>
      <c r="T44" s="1024">
        <f>T56</f>
        <v>0</v>
      </c>
      <c r="U44" s="1025"/>
      <c r="V44" s="1024">
        <f>V56</f>
        <v>0</v>
      </c>
      <c r="W44" s="1025"/>
      <c r="X44" s="1024">
        <f>X56</f>
        <v>0</v>
      </c>
      <c r="Y44" s="1025"/>
      <c r="Z44" s="1024">
        <f>Z56</f>
        <v>0</v>
      </c>
      <c r="AA44" s="1025"/>
      <c r="AB44" s="1024">
        <f>AB56</f>
        <v>0</v>
      </c>
      <c r="AC44" s="1025"/>
      <c r="AD44" s="1024">
        <f>AD56</f>
        <v>0</v>
      </c>
      <c r="AE44" s="1025"/>
      <c r="AF44" s="94" t="s">
        <v>69</v>
      </c>
      <c r="AG44" s="95">
        <f>SUM(H44:AE44)</f>
        <v>0</v>
      </c>
    </row>
    <row r="45" spans="1:34" ht="14.1" customHeight="1" thickBot="1">
      <c r="B45" s="1012"/>
      <c r="C45" s="1022" t="s">
        <v>71</v>
      </c>
      <c r="D45" s="1022"/>
      <c r="E45" s="1023"/>
      <c r="F45" s="96"/>
      <c r="G45" s="97"/>
      <c r="H45" s="1037">
        <f>H60</f>
        <v>0</v>
      </c>
      <c r="I45" s="1038"/>
      <c r="J45" s="1037">
        <f>J60</f>
        <v>0</v>
      </c>
      <c r="K45" s="1038"/>
      <c r="L45" s="1037">
        <f>L60</f>
        <v>0</v>
      </c>
      <c r="M45" s="1038"/>
      <c r="N45" s="1037">
        <f>N60</f>
        <v>0</v>
      </c>
      <c r="O45" s="1038"/>
      <c r="P45" s="1037">
        <f>P60</f>
        <v>0</v>
      </c>
      <c r="Q45" s="1038"/>
      <c r="R45" s="1037">
        <f>R60</f>
        <v>0</v>
      </c>
      <c r="S45" s="1038"/>
      <c r="T45" s="1037">
        <f>T60</f>
        <v>0</v>
      </c>
      <c r="U45" s="1038"/>
      <c r="V45" s="1037">
        <f>V60</f>
        <v>0</v>
      </c>
      <c r="W45" s="1038"/>
      <c r="X45" s="1037">
        <f>X60</f>
        <v>0</v>
      </c>
      <c r="Y45" s="1038"/>
      <c r="Z45" s="1037">
        <f>Z60</f>
        <v>0</v>
      </c>
      <c r="AA45" s="1038"/>
      <c r="AB45" s="1037">
        <f>AB60</f>
        <v>0</v>
      </c>
      <c r="AC45" s="1038"/>
      <c r="AD45" s="1037">
        <f>AD60</f>
        <v>0</v>
      </c>
      <c r="AE45" s="1038"/>
      <c r="AF45" s="98" t="s">
        <v>72</v>
      </c>
      <c r="AG45" s="99">
        <f>SUM(H45:AE45)</f>
        <v>0</v>
      </c>
    </row>
    <row r="46" spans="1:34" ht="14.1" customHeight="1" thickTop="1">
      <c r="B46" s="100"/>
      <c r="C46" s="1039"/>
      <c r="D46" s="1039"/>
      <c r="E46" s="1039"/>
      <c r="F46" s="101"/>
      <c r="G46" s="279"/>
      <c r="H46" s="1036"/>
      <c r="I46" s="1036"/>
      <c r="J46" s="1036"/>
      <c r="K46" s="1036"/>
      <c r="L46" s="1036"/>
      <c r="M46" s="1036"/>
      <c r="N46" s="1036"/>
      <c r="O46" s="1036"/>
      <c r="P46" s="1036"/>
      <c r="Q46" s="1036"/>
      <c r="R46" s="1036"/>
      <c r="S46" s="1036"/>
      <c r="T46" s="1036"/>
      <c r="U46" s="1036"/>
      <c r="V46" s="1036"/>
      <c r="W46" s="1036"/>
      <c r="X46" s="1036"/>
      <c r="Y46" s="1036"/>
      <c r="Z46" s="1036"/>
      <c r="AA46" s="1036"/>
      <c r="AB46" s="1036"/>
      <c r="AC46" s="1036"/>
      <c r="AD46" s="1036"/>
      <c r="AE46" s="1036"/>
      <c r="AF46" s="1041"/>
      <c r="AG46" s="1041"/>
    </row>
    <row r="47" spans="1:34" ht="14.1" customHeight="1">
      <c r="B47" s="100"/>
      <c r="C47" s="1039"/>
      <c r="D47" s="1039"/>
      <c r="E47" s="1039"/>
      <c r="F47" s="101"/>
      <c r="G47" s="279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42" t="s">
        <v>347</v>
      </c>
      <c r="AC47" s="1042"/>
      <c r="AD47" s="1042"/>
      <c r="AE47" s="1042"/>
      <c r="AF47" s="1042"/>
      <c r="AG47" s="1042"/>
    </row>
    <row r="48" spans="1:34" ht="14.1" customHeight="1">
      <c r="B48" s="100"/>
      <c r="C48" s="1043"/>
      <c r="D48" s="1043"/>
      <c r="E48" s="1043"/>
      <c r="F48" s="101"/>
      <c r="G48" s="279"/>
      <c r="H48" s="1040"/>
      <c r="I48" s="1040"/>
      <c r="J48" s="1040"/>
      <c r="K48" s="1040"/>
      <c r="L48" s="1040"/>
      <c r="M48" s="1040"/>
      <c r="N48" s="1040"/>
      <c r="O48" s="1040"/>
      <c r="P48" s="1040"/>
      <c r="Q48" s="1040"/>
      <c r="R48" s="1040"/>
      <c r="S48" s="1040"/>
      <c r="T48" s="1040"/>
      <c r="U48" s="1040"/>
      <c r="V48" s="1040"/>
      <c r="W48" s="1040"/>
      <c r="X48" s="1040"/>
      <c r="Y48" s="1040"/>
      <c r="Z48" s="1040"/>
      <c r="AA48" s="1040"/>
      <c r="AB48" s="1046" t="s">
        <v>75</v>
      </c>
      <c r="AC48" s="1047"/>
      <c r="AD48" s="1047"/>
      <c r="AE48" s="1047"/>
      <c r="AF48" s="1047"/>
      <c r="AG48" s="103">
        <f>IF(AG43-AG44-AG45&lt;0,0,AG43-AG44-AG45)</f>
        <v>0</v>
      </c>
    </row>
    <row r="49" spans="1:34" ht="14.1" customHeight="1">
      <c r="B49" s="1008" t="s">
        <v>192</v>
      </c>
      <c r="C49" s="1008"/>
      <c r="D49" s="1008"/>
      <c r="E49" s="1008"/>
      <c r="F49" s="1008"/>
      <c r="G49" s="1008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1:34" ht="14.1" customHeight="1" thickBot="1">
      <c r="B50" s="1009"/>
      <c r="C50" s="1009"/>
      <c r="D50" s="1009"/>
      <c r="E50" s="1009"/>
      <c r="F50" s="1009"/>
      <c r="G50" s="1009"/>
      <c r="H50" s="108"/>
      <c r="I50" s="108"/>
      <c r="J50" s="108"/>
      <c r="K50" s="108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</row>
    <row r="51" spans="1:34" ht="14.1" customHeight="1" thickTop="1" thickBot="1">
      <c r="B51" s="1010" t="s">
        <v>195</v>
      </c>
      <c r="C51" s="109" t="s">
        <v>83</v>
      </c>
      <c r="D51" s="110"/>
      <c r="E51" s="111"/>
      <c r="F51" s="1048" t="s">
        <v>84</v>
      </c>
      <c r="G51" s="1049"/>
      <c r="H51" s="1050" t="s">
        <v>48</v>
      </c>
      <c r="I51" s="1051"/>
      <c r="J51" s="1051" t="s">
        <v>49</v>
      </c>
      <c r="K51" s="1051"/>
      <c r="L51" s="1051" t="s">
        <v>50</v>
      </c>
      <c r="M51" s="1051"/>
      <c r="N51" s="1051" t="s">
        <v>51</v>
      </c>
      <c r="O51" s="1051"/>
      <c r="P51" s="1051" t="s">
        <v>52</v>
      </c>
      <c r="Q51" s="1051"/>
      <c r="R51" s="1051" t="s">
        <v>53</v>
      </c>
      <c r="S51" s="1051"/>
      <c r="T51" s="1051" t="s">
        <v>54</v>
      </c>
      <c r="U51" s="1051"/>
      <c r="V51" s="1051" t="s">
        <v>55</v>
      </c>
      <c r="W51" s="1051"/>
      <c r="X51" s="1051" t="s">
        <v>56</v>
      </c>
      <c r="Y51" s="1051"/>
      <c r="Z51" s="1051" t="s">
        <v>57</v>
      </c>
      <c r="AA51" s="1051"/>
      <c r="AB51" s="1051" t="s">
        <v>58</v>
      </c>
      <c r="AC51" s="1051"/>
      <c r="AD51" s="1051" t="s">
        <v>59</v>
      </c>
      <c r="AE51" s="1072"/>
      <c r="AF51" s="1050" t="s">
        <v>85</v>
      </c>
      <c r="AG51" s="1072"/>
      <c r="AH51" s="963" t="s">
        <v>196</v>
      </c>
    </row>
    <row r="52" spans="1:34" ht="14.1" customHeight="1" thickTop="1">
      <c r="B52" s="1011"/>
      <c r="C52" s="1073" t="s">
        <v>86</v>
      </c>
      <c r="D52" s="1125"/>
      <c r="E52" s="1112"/>
      <c r="F52" s="1126"/>
      <c r="G52" s="1127"/>
      <c r="H52" s="1059">
        <f>$AF52/12</f>
        <v>0</v>
      </c>
      <c r="I52" s="1060"/>
      <c r="J52" s="1061">
        <f t="shared" ref="J52:J53" si="51">$AF52/12</f>
        <v>0</v>
      </c>
      <c r="K52" s="1061"/>
      <c r="L52" s="1061">
        <f t="shared" ref="L52:L53" si="52">$AF52/12</f>
        <v>0</v>
      </c>
      <c r="M52" s="1061"/>
      <c r="N52" s="1061">
        <f t="shared" ref="N52:N53" si="53">$AF52/12</f>
        <v>0</v>
      </c>
      <c r="O52" s="1061"/>
      <c r="P52" s="1061">
        <f t="shared" ref="P52:P53" si="54">$AF52/12</f>
        <v>0</v>
      </c>
      <c r="Q52" s="1061"/>
      <c r="R52" s="1061">
        <f t="shared" ref="R52:R53" si="55">$AF52/12</f>
        <v>0</v>
      </c>
      <c r="S52" s="1061"/>
      <c r="T52" s="1061">
        <f t="shared" ref="T52:T53" si="56">$AF52/12</f>
        <v>0</v>
      </c>
      <c r="U52" s="1061"/>
      <c r="V52" s="1061">
        <f t="shared" ref="V52:V53" si="57">$AF52/12</f>
        <v>0</v>
      </c>
      <c r="W52" s="1061"/>
      <c r="X52" s="1061">
        <f t="shared" ref="X52:AD55" si="58">$AF52/12</f>
        <v>0</v>
      </c>
      <c r="Y52" s="1061"/>
      <c r="Z52" s="1061">
        <f t="shared" ref="Z52:Z53" si="59">$AF52/12</f>
        <v>0</v>
      </c>
      <c r="AA52" s="1061"/>
      <c r="AB52" s="1061">
        <f t="shared" ref="AB52:AB53" si="60">$AF52/12</f>
        <v>0</v>
      </c>
      <c r="AC52" s="1061"/>
      <c r="AD52" s="1061">
        <f t="shared" ref="AD52:AD53" si="61">$AF52/12</f>
        <v>0</v>
      </c>
      <c r="AE52" s="1078"/>
      <c r="AF52" s="1079">
        <f>F52*AH52</f>
        <v>0</v>
      </c>
      <c r="AG52" s="1080"/>
      <c r="AH52" s="964"/>
    </row>
    <row r="53" spans="1:34" ht="14.1" customHeight="1">
      <c r="B53" s="1011"/>
      <c r="C53" s="1053"/>
      <c r="D53" s="1128"/>
      <c r="E53" s="1119"/>
      <c r="F53" s="1129"/>
      <c r="G53" s="1130"/>
      <c r="H53" s="1059">
        <f>$AF53/12</f>
        <v>0</v>
      </c>
      <c r="I53" s="1060"/>
      <c r="J53" s="1066">
        <f t="shared" si="51"/>
        <v>0</v>
      </c>
      <c r="K53" s="1066"/>
      <c r="L53" s="1066">
        <f t="shared" si="52"/>
        <v>0</v>
      </c>
      <c r="M53" s="1066"/>
      <c r="N53" s="1066">
        <f t="shared" si="53"/>
        <v>0</v>
      </c>
      <c r="O53" s="1066"/>
      <c r="P53" s="1066">
        <f t="shared" si="54"/>
        <v>0</v>
      </c>
      <c r="Q53" s="1066"/>
      <c r="R53" s="1066">
        <f t="shared" si="55"/>
        <v>0</v>
      </c>
      <c r="S53" s="1066"/>
      <c r="T53" s="1066">
        <f t="shared" si="56"/>
        <v>0</v>
      </c>
      <c r="U53" s="1066"/>
      <c r="V53" s="1066">
        <f t="shared" si="57"/>
        <v>0</v>
      </c>
      <c r="W53" s="1066"/>
      <c r="X53" s="1066">
        <f t="shared" si="58"/>
        <v>0</v>
      </c>
      <c r="Y53" s="1066"/>
      <c r="Z53" s="1066">
        <f t="shared" si="59"/>
        <v>0</v>
      </c>
      <c r="AA53" s="1066"/>
      <c r="AB53" s="1066">
        <f t="shared" si="60"/>
        <v>0</v>
      </c>
      <c r="AC53" s="1066"/>
      <c r="AD53" s="1066">
        <f t="shared" si="61"/>
        <v>0</v>
      </c>
      <c r="AE53" s="1081"/>
      <c r="AF53" s="1083">
        <f>F53*AH53</f>
        <v>0</v>
      </c>
      <c r="AG53" s="1084"/>
      <c r="AH53" s="964"/>
    </row>
    <row r="54" spans="1:34" s="113" customFormat="1" ht="14.1" customHeight="1">
      <c r="A54" s="112"/>
      <c r="B54" s="1011"/>
      <c r="C54" s="1053"/>
      <c r="D54" s="399"/>
      <c r="E54" s="400"/>
      <c r="F54" s="1129"/>
      <c r="G54" s="1130"/>
      <c r="H54" s="1059">
        <f t="shared" ref="H54:V55" si="62">$AF54/12</f>
        <v>0</v>
      </c>
      <c r="I54" s="1060"/>
      <c r="J54" s="1066">
        <f t="shared" si="62"/>
        <v>0</v>
      </c>
      <c r="K54" s="1066"/>
      <c r="L54" s="1066">
        <f t="shared" si="62"/>
        <v>0</v>
      </c>
      <c r="M54" s="1066"/>
      <c r="N54" s="1066">
        <f t="shared" si="62"/>
        <v>0</v>
      </c>
      <c r="O54" s="1066"/>
      <c r="P54" s="1066">
        <f t="shared" si="62"/>
        <v>0</v>
      </c>
      <c r="Q54" s="1066"/>
      <c r="R54" s="1066">
        <f t="shared" si="62"/>
        <v>0</v>
      </c>
      <c r="S54" s="1066"/>
      <c r="T54" s="1066">
        <f t="shared" si="62"/>
        <v>0</v>
      </c>
      <c r="U54" s="1066"/>
      <c r="V54" s="1066">
        <f t="shared" si="62"/>
        <v>0</v>
      </c>
      <c r="W54" s="1066"/>
      <c r="X54" s="1066">
        <f t="shared" si="58"/>
        <v>0</v>
      </c>
      <c r="Y54" s="1066"/>
      <c r="Z54" s="1066">
        <f t="shared" si="58"/>
        <v>0</v>
      </c>
      <c r="AA54" s="1066"/>
      <c r="AB54" s="1066">
        <f t="shared" si="58"/>
        <v>0</v>
      </c>
      <c r="AC54" s="1066"/>
      <c r="AD54" s="1066">
        <f t="shared" si="58"/>
        <v>0</v>
      </c>
      <c r="AE54" s="1081"/>
      <c r="AF54" s="1083">
        <f>F54*AH54</f>
        <v>0</v>
      </c>
      <c r="AG54" s="1084"/>
      <c r="AH54" s="964"/>
    </row>
    <row r="55" spans="1:34" s="113" customFormat="1" ht="14.1" customHeight="1" thickBot="1">
      <c r="A55" s="112"/>
      <c r="B55" s="1011"/>
      <c r="C55" s="1053"/>
      <c r="D55" s="401"/>
      <c r="E55" s="402"/>
      <c r="F55" s="1129"/>
      <c r="G55" s="1130"/>
      <c r="H55" s="1059">
        <f t="shared" si="62"/>
        <v>0</v>
      </c>
      <c r="I55" s="1060"/>
      <c r="J55" s="1085">
        <f t="shared" si="62"/>
        <v>0</v>
      </c>
      <c r="K55" s="1085"/>
      <c r="L55" s="1085">
        <f t="shared" si="62"/>
        <v>0</v>
      </c>
      <c r="M55" s="1085"/>
      <c r="N55" s="1085">
        <f t="shared" si="62"/>
        <v>0</v>
      </c>
      <c r="O55" s="1085"/>
      <c r="P55" s="1085">
        <f t="shared" si="62"/>
        <v>0</v>
      </c>
      <c r="Q55" s="1085"/>
      <c r="R55" s="1085">
        <f t="shared" si="62"/>
        <v>0</v>
      </c>
      <c r="S55" s="1085"/>
      <c r="T55" s="1085">
        <f t="shared" si="62"/>
        <v>0</v>
      </c>
      <c r="U55" s="1085"/>
      <c r="V55" s="1085">
        <f t="shared" si="62"/>
        <v>0</v>
      </c>
      <c r="W55" s="1085"/>
      <c r="X55" s="1085">
        <f t="shared" si="58"/>
        <v>0</v>
      </c>
      <c r="Y55" s="1085"/>
      <c r="Z55" s="1085">
        <f t="shared" si="58"/>
        <v>0</v>
      </c>
      <c r="AA55" s="1085"/>
      <c r="AB55" s="1085">
        <f t="shared" si="58"/>
        <v>0</v>
      </c>
      <c r="AC55" s="1085"/>
      <c r="AD55" s="1085">
        <f t="shared" si="58"/>
        <v>0</v>
      </c>
      <c r="AE55" s="1086"/>
      <c r="AF55" s="1087">
        <f>F55*AH55</f>
        <v>0</v>
      </c>
      <c r="AG55" s="1088"/>
      <c r="AH55" s="964"/>
    </row>
    <row r="56" spans="1:34" s="113" customFormat="1" ht="14.1" customHeight="1" thickTop="1" thickBot="1">
      <c r="A56" s="112"/>
      <c r="B56" s="1011"/>
      <c r="C56" s="1074"/>
      <c r="D56" s="1089" t="s">
        <v>91</v>
      </c>
      <c r="E56" s="1021"/>
      <c r="F56" s="1051">
        <f>SUM(F52:G55)</f>
        <v>0</v>
      </c>
      <c r="G56" s="1048"/>
      <c r="H56" s="1050">
        <f>SUM(H52:I55)</f>
        <v>0</v>
      </c>
      <c r="I56" s="1051"/>
      <c r="J56" s="1051">
        <f>SUM(J52:K55)</f>
        <v>0</v>
      </c>
      <c r="K56" s="1051"/>
      <c r="L56" s="1051">
        <f>SUM(L52:M55)</f>
        <v>0</v>
      </c>
      <c r="M56" s="1051"/>
      <c r="N56" s="1051">
        <f>SUM(N52:O55)</f>
        <v>0</v>
      </c>
      <c r="O56" s="1051"/>
      <c r="P56" s="1051">
        <f>SUM(P52:Q55)</f>
        <v>0</v>
      </c>
      <c r="Q56" s="1051"/>
      <c r="R56" s="1051">
        <f>SUM(R52:S55)</f>
        <v>0</v>
      </c>
      <c r="S56" s="1051"/>
      <c r="T56" s="1051">
        <f>SUM(T52:U55)</f>
        <v>0</v>
      </c>
      <c r="U56" s="1051"/>
      <c r="V56" s="1051">
        <f>SUM(V52:W55)</f>
        <v>0</v>
      </c>
      <c r="W56" s="1051"/>
      <c r="X56" s="1051">
        <f>SUM(X52:Y55)</f>
        <v>0</v>
      </c>
      <c r="Y56" s="1051"/>
      <c r="Z56" s="1051">
        <f>SUM(Z52:AA55)</f>
        <v>0</v>
      </c>
      <c r="AA56" s="1051"/>
      <c r="AB56" s="1051">
        <f>SUM(AB52:AC55)</f>
        <v>0</v>
      </c>
      <c r="AC56" s="1051"/>
      <c r="AD56" s="1051">
        <f>SUM(AD52:AE55)</f>
        <v>0</v>
      </c>
      <c r="AE56" s="1072"/>
      <c r="AF56" s="1090">
        <f>SUM(AF52:AG55)</f>
        <v>0</v>
      </c>
      <c r="AG56" s="1091"/>
      <c r="AH56" s="966" t="s">
        <v>350</v>
      </c>
    </row>
    <row r="57" spans="1:34" s="113" customFormat="1" ht="14.1" customHeight="1" thickTop="1">
      <c r="A57" s="112"/>
      <c r="B57" s="1011"/>
      <c r="C57" s="1052" t="s">
        <v>93</v>
      </c>
      <c r="D57" s="1111"/>
      <c r="E57" s="1112"/>
      <c r="F57" s="1113"/>
      <c r="G57" s="1114"/>
      <c r="H57" s="1059">
        <f>$AF57/12</f>
        <v>0</v>
      </c>
      <c r="I57" s="1060"/>
      <c r="J57" s="1061">
        <f t="shared" ref="J57:J58" si="63">$AF57/12</f>
        <v>0</v>
      </c>
      <c r="K57" s="1061"/>
      <c r="L57" s="1061">
        <f t="shared" ref="L57:L58" si="64">$AF57/12</f>
        <v>0</v>
      </c>
      <c r="M57" s="1061"/>
      <c r="N57" s="1061">
        <f t="shared" ref="N57:N58" si="65">$AF57/12</f>
        <v>0</v>
      </c>
      <c r="O57" s="1061"/>
      <c r="P57" s="1061">
        <f t="shared" ref="P57:P58" si="66">$AF57/12</f>
        <v>0</v>
      </c>
      <c r="Q57" s="1061"/>
      <c r="R57" s="1061">
        <f t="shared" ref="R57:R58" si="67">$AF57/12</f>
        <v>0</v>
      </c>
      <c r="S57" s="1061"/>
      <c r="T57" s="1061">
        <f t="shared" ref="T57:T58" si="68">$AF57/12</f>
        <v>0</v>
      </c>
      <c r="U57" s="1061"/>
      <c r="V57" s="1061">
        <f t="shared" ref="V57:V58" si="69">$AF57/12</f>
        <v>0</v>
      </c>
      <c r="W57" s="1061"/>
      <c r="X57" s="1061">
        <f t="shared" ref="X57:AD59" si="70">$AF57/12</f>
        <v>0</v>
      </c>
      <c r="Y57" s="1061"/>
      <c r="Z57" s="1061">
        <f t="shared" ref="Z57:Z58" si="71">$AF57/12</f>
        <v>0</v>
      </c>
      <c r="AA57" s="1061"/>
      <c r="AB57" s="1061">
        <f t="shared" ref="AB57:AB58" si="72">$AF57/12</f>
        <v>0</v>
      </c>
      <c r="AC57" s="1061"/>
      <c r="AD57" s="1061">
        <f t="shared" ref="AD57:AD58" si="73">$AF57/12</f>
        <v>0</v>
      </c>
      <c r="AE57" s="1133"/>
      <c r="AF57" s="1134">
        <f>F57*AH57</f>
        <v>0</v>
      </c>
      <c r="AG57" s="1135"/>
      <c r="AH57" s="964"/>
    </row>
    <row r="58" spans="1:34" s="113" customFormat="1" ht="14.1" customHeight="1">
      <c r="A58" s="112"/>
      <c r="B58" s="1011"/>
      <c r="C58" s="1053"/>
      <c r="D58" s="1115"/>
      <c r="E58" s="1116"/>
      <c r="F58" s="1109"/>
      <c r="G58" s="1110"/>
      <c r="H58" s="1059">
        <f>$AF58/12</f>
        <v>0</v>
      </c>
      <c r="I58" s="1060"/>
      <c r="J58" s="1066">
        <f t="shared" si="63"/>
        <v>0</v>
      </c>
      <c r="K58" s="1066"/>
      <c r="L58" s="1066">
        <f t="shared" si="64"/>
        <v>0</v>
      </c>
      <c r="M58" s="1066"/>
      <c r="N58" s="1066">
        <f t="shared" si="65"/>
        <v>0</v>
      </c>
      <c r="O58" s="1066"/>
      <c r="P58" s="1066">
        <f t="shared" si="66"/>
        <v>0</v>
      </c>
      <c r="Q58" s="1066"/>
      <c r="R58" s="1066">
        <f t="shared" si="67"/>
        <v>0</v>
      </c>
      <c r="S58" s="1066"/>
      <c r="T58" s="1066">
        <f t="shared" si="68"/>
        <v>0</v>
      </c>
      <c r="U58" s="1066"/>
      <c r="V58" s="1066">
        <f t="shared" si="69"/>
        <v>0</v>
      </c>
      <c r="W58" s="1066"/>
      <c r="X58" s="1066">
        <f t="shared" si="70"/>
        <v>0</v>
      </c>
      <c r="Y58" s="1066"/>
      <c r="Z58" s="1066">
        <f t="shared" si="71"/>
        <v>0</v>
      </c>
      <c r="AA58" s="1066"/>
      <c r="AB58" s="1066">
        <f t="shared" si="72"/>
        <v>0</v>
      </c>
      <c r="AC58" s="1066"/>
      <c r="AD58" s="1066">
        <f t="shared" si="73"/>
        <v>0</v>
      </c>
      <c r="AE58" s="1136"/>
      <c r="AF58" s="1131">
        <f>F58*AH58</f>
        <v>0</v>
      </c>
      <c r="AG58" s="1132"/>
      <c r="AH58" s="964"/>
    </row>
    <row r="59" spans="1:34" s="113" customFormat="1" ht="14.1" customHeight="1" thickBot="1">
      <c r="A59" s="112"/>
      <c r="B59" s="1011"/>
      <c r="C59" s="1053"/>
      <c r="D59" s="1107"/>
      <c r="E59" s="1108"/>
      <c r="F59" s="1109"/>
      <c r="G59" s="1110"/>
      <c r="H59" s="1059">
        <f t="shared" ref="H59:V59" si="74">$AF59/12</f>
        <v>0</v>
      </c>
      <c r="I59" s="1060"/>
      <c r="J59" s="1066">
        <f t="shared" si="74"/>
        <v>0</v>
      </c>
      <c r="K59" s="1066"/>
      <c r="L59" s="1066">
        <f t="shared" si="74"/>
        <v>0</v>
      </c>
      <c r="M59" s="1066"/>
      <c r="N59" s="1066">
        <f t="shared" si="74"/>
        <v>0</v>
      </c>
      <c r="O59" s="1066"/>
      <c r="P59" s="1066">
        <f t="shared" si="74"/>
        <v>0</v>
      </c>
      <c r="Q59" s="1066"/>
      <c r="R59" s="1066">
        <f t="shared" si="74"/>
        <v>0</v>
      </c>
      <c r="S59" s="1066"/>
      <c r="T59" s="1066">
        <f t="shared" si="74"/>
        <v>0</v>
      </c>
      <c r="U59" s="1066"/>
      <c r="V59" s="1066">
        <f t="shared" si="74"/>
        <v>0</v>
      </c>
      <c r="W59" s="1066"/>
      <c r="X59" s="1066">
        <f t="shared" si="70"/>
        <v>0</v>
      </c>
      <c r="Y59" s="1066"/>
      <c r="Z59" s="1066">
        <f t="shared" si="70"/>
        <v>0</v>
      </c>
      <c r="AA59" s="1066"/>
      <c r="AB59" s="1066">
        <f t="shared" si="70"/>
        <v>0</v>
      </c>
      <c r="AC59" s="1066"/>
      <c r="AD59" s="1066">
        <f t="shared" si="70"/>
        <v>0</v>
      </c>
      <c r="AE59" s="1136"/>
      <c r="AF59" s="1131">
        <f>F59*AH59</f>
        <v>0</v>
      </c>
      <c r="AG59" s="1132"/>
      <c r="AH59" s="964"/>
    </row>
    <row r="60" spans="1:34" s="113" customFormat="1" ht="14.1" customHeight="1" thickTop="1" thickBot="1">
      <c r="A60" s="112"/>
      <c r="B60" s="1011"/>
      <c r="C60" s="1054"/>
      <c r="D60" s="1089" t="s">
        <v>91</v>
      </c>
      <c r="E60" s="1021"/>
      <c r="F60" s="1137">
        <f>SUM(F57:G59)</f>
        <v>0</v>
      </c>
      <c r="G60" s="1138"/>
      <c r="H60" s="1050">
        <f>SUM(H57:I59)</f>
        <v>0</v>
      </c>
      <c r="I60" s="1051"/>
      <c r="J60" s="1051">
        <f>SUM(J57:K59)</f>
        <v>0</v>
      </c>
      <c r="K60" s="1051"/>
      <c r="L60" s="1051">
        <f>SUM(L57:M59)</f>
        <v>0</v>
      </c>
      <c r="M60" s="1051"/>
      <c r="N60" s="1051">
        <f>SUM(N57:O59)</f>
        <v>0</v>
      </c>
      <c r="O60" s="1051"/>
      <c r="P60" s="1051">
        <f>SUM(P57:Q59)</f>
        <v>0</v>
      </c>
      <c r="Q60" s="1051"/>
      <c r="R60" s="1051">
        <f>SUM(R57:S59)</f>
        <v>0</v>
      </c>
      <c r="S60" s="1051"/>
      <c r="T60" s="1051">
        <f>SUM(T57:U59)</f>
        <v>0</v>
      </c>
      <c r="U60" s="1051"/>
      <c r="V60" s="1051">
        <f>SUM(V57:W59)</f>
        <v>0</v>
      </c>
      <c r="W60" s="1051"/>
      <c r="X60" s="1051">
        <f>SUM(X57:Y59)</f>
        <v>0</v>
      </c>
      <c r="Y60" s="1051"/>
      <c r="Z60" s="1051">
        <f>SUM(Z57:AA59)</f>
        <v>0</v>
      </c>
      <c r="AA60" s="1051"/>
      <c r="AB60" s="1051">
        <f>SUM(AB57:AC59)</f>
        <v>0</v>
      </c>
      <c r="AC60" s="1051"/>
      <c r="AD60" s="1051">
        <f>SUM(AD57:AE59)</f>
        <v>0</v>
      </c>
      <c r="AE60" s="1072"/>
      <c r="AF60" s="1139">
        <f>SUM(AF57:AG59)</f>
        <v>0</v>
      </c>
      <c r="AG60" s="1140"/>
      <c r="AH60" s="84"/>
    </row>
    <row r="61" spans="1:34" s="113" customFormat="1" ht="14.1" customHeight="1" thickTop="1" thickBot="1">
      <c r="A61" s="112"/>
      <c r="B61" s="1012"/>
      <c r="C61" s="109" t="s">
        <v>60</v>
      </c>
      <c r="D61" s="110"/>
      <c r="E61" s="111"/>
      <c r="F61" s="1067">
        <f>F56+F60</f>
        <v>0</v>
      </c>
      <c r="G61" s="1068"/>
      <c r="H61" s="1069">
        <f>H56+H60</f>
        <v>0</v>
      </c>
      <c r="I61" s="1067"/>
      <c r="J61" s="1067">
        <f>J56+J60</f>
        <v>0</v>
      </c>
      <c r="K61" s="1067"/>
      <c r="L61" s="1067">
        <f>L56+L60</f>
        <v>0</v>
      </c>
      <c r="M61" s="1067"/>
      <c r="N61" s="1067">
        <f>N56+N60</f>
        <v>0</v>
      </c>
      <c r="O61" s="1067"/>
      <c r="P61" s="1067">
        <f>P56+P60</f>
        <v>0</v>
      </c>
      <c r="Q61" s="1067"/>
      <c r="R61" s="1067">
        <f>R56+R60</f>
        <v>0</v>
      </c>
      <c r="S61" s="1067"/>
      <c r="T61" s="1067">
        <f>T56+T60</f>
        <v>0</v>
      </c>
      <c r="U61" s="1067"/>
      <c r="V61" s="1067">
        <f>V56+V60</f>
        <v>0</v>
      </c>
      <c r="W61" s="1067"/>
      <c r="X61" s="1067">
        <f>X56+X60</f>
        <v>0</v>
      </c>
      <c r="Y61" s="1067"/>
      <c r="Z61" s="1067">
        <f>Z56+Z60</f>
        <v>0</v>
      </c>
      <c r="AA61" s="1067"/>
      <c r="AB61" s="1067">
        <f>AB56+AB60</f>
        <v>0</v>
      </c>
      <c r="AC61" s="1067"/>
      <c r="AD61" s="1067">
        <f>AD56+AD60</f>
        <v>0</v>
      </c>
      <c r="AE61" s="1068"/>
      <c r="AF61" s="1139">
        <f>AF56+AF60</f>
        <v>0</v>
      </c>
      <c r="AG61" s="1140"/>
      <c r="AH61" s="84"/>
    </row>
    <row r="62" spans="1:34" ht="14.1" customHeight="1" thickTop="1">
      <c r="C62" s="120"/>
      <c r="D62" s="120"/>
      <c r="E62" s="120"/>
      <c r="F62" s="120"/>
      <c r="G62" s="120"/>
      <c r="H62" s="120"/>
      <c r="I62" s="120"/>
      <c r="J62" s="120"/>
      <c r="K62" s="120"/>
      <c r="L62" s="107"/>
      <c r="M62" s="119"/>
      <c r="N62" s="119"/>
      <c r="O62" s="119"/>
      <c r="P62" s="119"/>
      <c r="Q62" s="107"/>
      <c r="R62" s="107"/>
    </row>
    <row r="63" spans="1:34" ht="14.1" customHeight="1">
      <c r="C63" s="121"/>
      <c r="D63" s="121"/>
      <c r="E63" s="121"/>
      <c r="F63" s="121"/>
      <c r="G63" s="121"/>
      <c r="H63" s="121"/>
      <c r="I63" s="121"/>
      <c r="J63" s="121"/>
      <c r="K63" s="121"/>
      <c r="L63" s="107"/>
      <c r="M63" s="119"/>
      <c r="N63" s="119"/>
      <c r="O63" s="119"/>
      <c r="P63" s="119"/>
      <c r="Q63" s="107"/>
      <c r="R63" s="107"/>
    </row>
    <row r="64" spans="1:34" ht="14.1" customHeight="1">
      <c r="C64" s="121"/>
      <c r="D64" s="121"/>
      <c r="E64" s="121"/>
      <c r="F64" s="121"/>
      <c r="G64" s="121"/>
      <c r="H64" s="121"/>
      <c r="I64" s="121"/>
      <c r="J64" s="121"/>
      <c r="K64" s="121"/>
      <c r="L64" s="107"/>
      <c r="M64" s="119"/>
      <c r="N64" s="119"/>
      <c r="O64" s="119"/>
      <c r="P64" s="119"/>
      <c r="Q64" s="107"/>
      <c r="R64" s="107"/>
      <c r="AH64" s="127"/>
    </row>
    <row r="65" spans="1:34" ht="14.1" customHeight="1">
      <c r="C65" s="122"/>
      <c r="D65" s="122"/>
      <c r="E65" s="122"/>
      <c r="F65" s="122"/>
      <c r="G65" s="107"/>
      <c r="H65" s="107"/>
      <c r="I65" s="107"/>
      <c r="J65" s="107"/>
      <c r="K65" s="107"/>
      <c r="L65" s="107"/>
      <c r="M65" s="119"/>
      <c r="N65" s="119"/>
      <c r="O65" s="119"/>
      <c r="P65" s="119"/>
      <c r="Q65" s="107"/>
      <c r="R65" s="107"/>
    </row>
    <row r="66" spans="1:34" ht="14.1" customHeight="1">
      <c r="C66" s="122"/>
      <c r="D66" s="122"/>
      <c r="E66" s="122"/>
      <c r="F66" s="122"/>
      <c r="G66" s="107"/>
      <c r="H66" s="107"/>
      <c r="I66" s="107"/>
      <c r="J66" s="107"/>
      <c r="K66" s="107"/>
      <c r="L66" s="107"/>
      <c r="M66" s="119"/>
      <c r="N66" s="119"/>
      <c r="O66" s="119"/>
      <c r="P66" s="119"/>
      <c r="Q66" s="107"/>
      <c r="R66" s="107"/>
    </row>
    <row r="67" spans="1:34" s="127" customFormat="1" ht="24.95" customHeight="1">
      <c r="A67" s="124"/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18"/>
      <c r="M67" s="126"/>
      <c r="N67" s="126"/>
      <c r="O67" s="126"/>
      <c r="P67" s="126"/>
      <c r="Q67" s="118"/>
      <c r="R67" s="118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84"/>
    </row>
    <row r="68" spans="1:34" ht="14.1" customHeight="1">
      <c r="C68" s="122"/>
      <c r="D68" s="122"/>
      <c r="E68" s="122"/>
      <c r="F68" s="122"/>
      <c r="G68" s="107"/>
      <c r="H68" s="107"/>
      <c r="I68" s="107"/>
      <c r="J68" s="118"/>
      <c r="K68" s="118"/>
      <c r="L68" s="118"/>
      <c r="M68" s="126"/>
      <c r="N68" s="126"/>
      <c r="O68" s="126"/>
      <c r="P68" s="126"/>
      <c r="Q68" s="107"/>
      <c r="R68" s="107"/>
    </row>
    <row r="69" spans="1:34" ht="14.1" customHeight="1">
      <c r="C69" s="118"/>
      <c r="D69" s="118"/>
      <c r="E69" s="118"/>
      <c r="F69" s="118"/>
      <c r="G69" s="107"/>
      <c r="H69" s="107"/>
      <c r="I69" s="107"/>
      <c r="J69" s="118"/>
      <c r="K69" s="118"/>
      <c r="L69" s="118"/>
      <c r="M69" s="126"/>
      <c r="N69" s="126"/>
      <c r="O69" s="126"/>
      <c r="P69" s="126"/>
      <c r="Q69" s="107"/>
      <c r="R69" s="107"/>
    </row>
    <row r="70" spans="1:34" ht="14.1" customHeight="1">
      <c r="C70" s="118"/>
      <c r="D70" s="118"/>
      <c r="E70" s="118"/>
      <c r="F70" s="118"/>
      <c r="G70" s="107"/>
      <c r="H70" s="107"/>
      <c r="I70" s="107"/>
      <c r="J70" s="118"/>
      <c r="K70" s="118"/>
      <c r="L70" s="118"/>
      <c r="M70" s="126"/>
      <c r="N70" s="126"/>
      <c r="O70" s="126"/>
      <c r="P70" s="126"/>
      <c r="Q70" s="107"/>
      <c r="R70" s="107"/>
    </row>
    <row r="71" spans="1:34" ht="14.1" customHeight="1"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26"/>
      <c r="N71" s="126"/>
      <c r="O71" s="126"/>
      <c r="P71" s="126"/>
      <c r="Q71" s="107"/>
      <c r="R71" s="107"/>
    </row>
    <row r="72" spans="1:34" ht="14.1" customHeight="1">
      <c r="A72" s="84"/>
      <c r="B72" s="84"/>
      <c r="C72" s="113"/>
      <c r="D72" s="113"/>
      <c r="E72" s="113"/>
      <c r="F72" s="113"/>
      <c r="G72" s="113"/>
      <c r="H72" s="113"/>
      <c r="I72" s="113"/>
      <c r="J72" s="118"/>
      <c r="K72" s="118"/>
      <c r="L72" s="118"/>
      <c r="M72" s="126"/>
      <c r="N72" s="126"/>
      <c r="O72" s="126"/>
      <c r="P72" s="126"/>
      <c r="Q72" s="113"/>
      <c r="R72" s="113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</row>
    <row r="73" spans="1:34" ht="14.1" customHeight="1">
      <c r="A73" s="84"/>
      <c r="B73" s="84"/>
      <c r="C73" s="113"/>
      <c r="D73" s="113"/>
      <c r="E73" s="113"/>
      <c r="F73" s="113"/>
      <c r="G73" s="113"/>
      <c r="H73" s="113"/>
      <c r="I73" s="113"/>
      <c r="J73" s="107"/>
      <c r="K73" s="107"/>
      <c r="L73" s="107"/>
      <c r="M73" s="107"/>
      <c r="N73" s="107"/>
      <c r="O73" s="107"/>
      <c r="P73" s="107"/>
      <c r="Q73" s="129"/>
      <c r="R73" s="113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H73" s="83"/>
    </row>
    <row r="74" spans="1:34" ht="14.1" customHeight="1">
      <c r="A74" s="84"/>
      <c r="B74" s="84"/>
      <c r="C74" s="113"/>
      <c r="D74" s="113"/>
      <c r="E74" s="113"/>
      <c r="F74" s="113"/>
      <c r="G74" s="113"/>
      <c r="H74" s="113"/>
      <c r="I74" s="113"/>
      <c r="J74" s="107"/>
      <c r="K74" s="107"/>
      <c r="L74" s="107"/>
      <c r="M74" s="107"/>
      <c r="N74" s="107"/>
      <c r="O74" s="107"/>
      <c r="P74" s="107"/>
      <c r="Q74" s="113"/>
      <c r="R74" s="113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H74" s="83"/>
    </row>
    <row r="75" spans="1:34" ht="14.1" customHeight="1">
      <c r="A75" s="84"/>
      <c r="B75" s="84"/>
      <c r="C75" s="113"/>
      <c r="D75" s="113"/>
      <c r="E75" s="113"/>
      <c r="F75" s="113"/>
      <c r="G75" s="113"/>
      <c r="H75" s="113"/>
      <c r="I75" s="113"/>
      <c r="J75" s="116"/>
      <c r="K75" s="117"/>
      <c r="L75" s="117"/>
      <c r="M75" s="130"/>
      <c r="N75" s="130"/>
      <c r="O75" s="130"/>
      <c r="P75" s="130"/>
      <c r="Q75" s="113"/>
      <c r="R75" s="113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H75" s="83"/>
    </row>
    <row r="76" spans="1:34" s="83" customFormat="1" ht="14.1" customHeight="1">
      <c r="A76" s="84"/>
      <c r="B76" s="84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30"/>
      <c r="N76" s="130"/>
      <c r="O76" s="130"/>
      <c r="P76" s="130"/>
      <c r="Q76" s="113"/>
      <c r="R76" s="113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</row>
    <row r="77" spans="1:34" s="83" customFormat="1" ht="14.1" customHeight="1">
      <c r="A77" s="84"/>
      <c r="B77" s="84"/>
      <c r="C77" s="129"/>
      <c r="D77" s="113"/>
      <c r="E77" s="113"/>
      <c r="F77" s="113"/>
      <c r="G77" s="113"/>
      <c r="H77" s="113"/>
      <c r="I77" s="113"/>
      <c r="J77" s="113"/>
      <c r="K77" s="113"/>
      <c r="L77" s="107"/>
      <c r="M77" s="130"/>
      <c r="N77" s="130"/>
      <c r="O77" s="130"/>
      <c r="P77" s="130"/>
      <c r="Q77" s="113"/>
      <c r="R77" s="113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</row>
    <row r="78" spans="1:34" s="83" customFormat="1" ht="14.1" customHeight="1">
      <c r="A78" s="84"/>
      <c r="B78" s="84"/>
      <c r="C78" s="116"/>
      <c r="D78" s="117"/>
      <c r="E78" s="117"/>
      <c r="F78" s="117"/>
      <c r="G78" s="117"/>
      <c r="H78" s="117"/>
      <c r="I78" s="113"/>
      <c r="J78" s="113"/>
      <c r="K78" s="113"/>
      <c r="L78" s="113"/>
      <c r="M78" s="130"/>
      <c r="N78" s="130"/>
      <c r="O78" s="130"/>
      <c r="P78" s="130"/>
      <c r="Q78" s="113"/>
      <c r="R78" s="113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</row>
    <row r="79" spans="1:34" s="83" customFormat="1" ht="14.1" customHeight="1">
      <c r="A79" s="84"/>
      <c r="B79" s="84"/>
      <c r="C79" s="117"/>
      <c r="D79" s="117"/>
      <c r="E79" s="117"/>
      <c r="F79" s="113"/>
      <c r="G79" s="113"/>
      <c r="H79" s="113"/>
      <c r="I79" s="113"/>
      <c r="J79" s="113"/>
      <c r="K79" s="113"/>
      <c r="L79" s="113"/>
      <c r="M79" s="131"/>
      <c r="N79" s="131"/>
      <c r="O79" s="131"/>
      <c r="P79" s="131"/>
      <c r="Q79" s="113"/>
      <c r="R79" s="113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</row>
    <row r="80" spans="1:34" s="83" customFormat="1" ht="14.1" customHeight="1">
      <c r="A80" s="84"/>
      <c r="B80" s="84"/>
      <c r="C80" s="116"/>
      <c r="D80" s="116"/>
      <c r="E80" s="116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</row>
    <row r="81" spans="1:30" s="83" customFormat="1" ht="14.1" customHeight="1">
      <c r="A81" s="84"/>
      <c r="B81" s="84"/>
      <c r="C81" s="1105"/>
      <c r="D81" s="1106"/>
      <c r="E81" s="1106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</row>
    <row r="82" spans="1:30" s="83" customFormat="1" ht="14.1" customHeight="1">
      <c r="A82" s="84"/>
      <c r="B82" s="84"/>
      <c r="C82" s="1105"/>
      <c r="D82" s="1106"/>
      <c r="E82" s="1106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</row>
    <row r="83" spans="1:30" s="83" customFormat="1" ht="14.1" customHeight="1">
      <c r="A83" s="84"/>
      <c r="B83" s="84"/>
      <c r="C83" s="1106"/>
      <c r="D83" s="1106"/>
      <c r="E83" s="1106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</row>
    <row r="84" spans="1:30" s="83" customFormat="1" ht="14.1" customHeight="1">
      <c r="A84" s="84"/>
      <c r="B84" s="84"/>
      <c r="C84" s="1105"/>
      <c r="D84" s="1106"/>
      <c r="E84" s="1106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</row>
    <row r="85" spans="1:30" s="83" customFormat="1" ht="14.1" customHeight="1">
      <c r="A85" s="84"/>
      <c r="B85" s="84"/>
      <c r="C85" s="1106"/>
      <c r="D85" s="1106"/>
      <c r="E85" s="1106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</row>
    <row r="86" spans="1:30" s="83" customFormat="1" ht="14.1" customHeight="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</row>
    <row r="87" spans="1:30" s="83" customFormat="1" ht="14.1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</row>
    <row r="88" spans="1:30" s="83" customFormat="1" ht="14.1" customHeight="1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</row>
    <row r="89" spans="1:30" s="83" customFormat="1" ht="14.1" customHeight="1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</row>
    <row r="90" spans="1:30" s="83" customFormat="1" ht="14.1" customHeight="1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</row>
    <row r="91" spans="1:30" s="83" customFormat="1" ht="14.1" customHeight="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</row>
    <row r="92" spans="1:30" s="83" customFormat="1" ht="14.1" customHeight="1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</row>
    <row r="93" spans="1:30" s="83" customFormat="1" ht="14.1" customHeight="1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</row>
    <row r="94" spans="1:30" s="83" customFormat="1" ht="14.1" customHeight="1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</row>
    <row r="95" spans="1:30" s="83" customFormat="1" ht="14.1" customHeight="1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</row>
    <row r="96" spans="1:30" s="83" customFormat="1" ht="14.1" customHeight="1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</row>
    <row r="97" spans="1:34" s="83" customFormat="1" ht="14.1" customHeight="1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</row>
    <row r="98" spans="1:34" s="83" customFormat="1" ht="14.1" customHeight="1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</row>
    <row r="99" spans="1:34" s="83" customFormat="1" ht="14.1" customHeight="1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H99" s="84"/>
    </row>
    <row r="100" spans="1:34" s="83" customFormat="1" ht="14.1" customHeight="1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H100" s="84"/>
    </row>
    <row r="101" spans="1:34" s="83" customFormat="1" ht="14.1" customHeight="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H101" s="84"/>
    </row>
    <row r="102" spans="1:34" ht="14.1" customHeight="1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</row>
    <row r="103" spans="1:34" ht="14.1" customHeight="1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</row>
    <row r="104" spans="1:34" ht="14.1" customHeight="1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</row>
    <row r="105" spans="1:34" ht="14.1" customHeight="1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</row>
  </sheetData>
  <mergeCells count="654">
    <mergeCell ref="AD61:AE61"/>
    <mergeCell ref="AF61:AG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L57:M57"/>
    <mergeCell ref="N57:O57"/>
    <mergeCell ref="P57:Q57"/>
    <mergeCell ref="R57:S57"/>
    <mergeCell ref="AD58:AE58"/>
    <mergeCell ref="AF59:AG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L59:M59"/>
    <mergeCell ref="N59:O59"/>
    <mergeCell ref="J58:K58"/>
    <mergeCell ref="N56:O56"/>
    <mergeCell ref="P56:Q56"/>
    <mergeCell ref="R56:S56"/>
    <mergeCell ref="T56:U56"/>
    <mergeCell ref="V56:W56"/>
    <mergeCell ref="X56:Y56"/>
    <mergeCell ref="P58:Q58"/>
    <mergeCell ref="R58:S58"/>
    <mergeCell ref="T58:U58"/>
    <mergeCell ref="V58:W58"/>
    <mergeCell ref="X58:Y58"/>
    <mergeCell ref="Z58:AA58"/>
    <mergeCell ref="P59:Q59"/>
    <mergeCell ref="R59:S59"/>
    <mergeCell ref="T59:U59"/>
    <mergeCell ref="V59:W59"/>
    <mergeCell ref="X59:Y59"/>
    <mergeCell ref="AF58:AG58"/>
    <mergeCell ref="AD56:AE56"/>
    <mergeCell ref="AF56:AG56"/>
    <mergeCell ref="T57:U57"/>
    <mergeCell ref="V57:W57"/>
    <mergeCell ref="X57:Y57"/>
    <mergeCell ref="Z57:AA57"/>
    <mergeCell ref="AB57:AC57"/>
    <mergeCell ref="AD57:AE57"/>
    <mergeCell ref="AF57:AG57"/>
    <mergeCell ref="Z56:AA56"/>
    <mergeCell ref="AB56:AC56"/>
    <mergeCell ref="AB58:AC58"/>
    <mergeCell ref="AB59:AC59"/>
    <mergeCell ref="AD59:AE59"/>
    <mergeCell ref="Z59:AA59"/>
    <mergeCell ref="X54:Y54"/>
    <mergeCell ref="Z54:AA54"/>
    <mergeCell ref="AB54:AC54"/>
    <mergeCell ref="AD54:AE54"/>
    <mergeCell ref="AF54:AG54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F54:G54"/>
    <mergeCell ref="H54:I54"/>
    <mergeCell ref="J54:K54"/>
    <mergeCell ref="T54:U54"/>
    <mergeCell ref="V54:W54"/>
    <mergeCell ref="AD52:AE52"/>
    <mergeCell ref="AF52:AG52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L52:M52"/>
    <mergeCell ref="T52:U52"/>
    <mergeCell ref="V52:W52"/>
    <mergeCell ref="X52:Y52"/>
    <mergeCell ref="Z52:AA52"/>
    <mergeCell ref="AB52:AC52"/>
    <mergeCell ref="X48:Y48"/>
    <mergeCell ref="Z48:AA48"/>
    <mergeCell ref="AB48:AF48"/>
    <mergeCell ref="T51:U51"/>
    <mergeCell ref="V51:W51"/>
    <mergeCell ref="X51:Y51"/>
    <mergeCell ref="Z51:AA51"/>
    <mergeCell ref="AB51:AC51"/>
    <mergeCell ref="AD51:AE51"/>
    <mergeCell ref="AF51:AG51"/>
    <mergeCell ref="B49:G50"/>
    <mergeCell ref="B51:B61"/>
    <mergeCell ref="F51:G51"/>
    <mergeCell ref="H51:I51"/>
    <mergeCell ref="J51:K51"/>
    <mergeCell ref="L51:M51"/>
    <mergeCell ref="N51:O51"/>
    <mergeCell ref="P51:Q51"/>
    <mergeCell ref="R51:S51"/>
    <mergeCell ref="C52:C56"/>
    <mergeCell ref="D52:E52"/>
    <mergeCell ref="F52:G52"/>
    <mergeCell ref="H52:I52"/>
    <mergeCell ref="J52:K52"/>
    <mergeCell ref="N52:O52"/>
    <mergeCell ref="P52:Q52"/>
    <mergeCell ref="R52:S52"/>
    <mergeCell ref="L54:M54"/>
    <mergeCell ref="N54:O54"/>
    <mergeCell ref="P54:Q54"/>
    <mergeCell ref="R54:S54"/>
    <mergeCell ref="L58:M58"/>
    <mergeCell ref="N58:O58"/>
    <mergeCell ref="L56:M56"/>
    <mergeCell ref="C48:E48"/>
    <mergeCell ref="H48:I48"/>
    <mergeCell ref="J48:K48"/>
    <mergeCell ref="L48:M48"/>
    <mergeCell ref="N48:O48"/>
    <mergeCell ref="P48:Q48"/>
    <mergeCell ref="R48:S48"/>
    <mergeCell ref="T48:U48"/>
    <mergeCell ref="V48:W48"/>
    <mergeCell ref="AF46:AG46"/>
    <mergeCell ref="C47:E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G47"/>
    <mergeCell ref="X45:Y45"/>
    <mergeCell ref="Z45:AA45"/>
    <mergeCell ref="AB45:AC45"/>
    <mergeCell ref="AD45:AE45"/>
    <mergeCell ref="C46:E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C45:E45"/>
    <mergeCell ref="H45:I45"/>
    <mergeCell ref="J45:K45"/>
    <mergeCell ref="L45:M45"/>
    <mergeCell ref="N45:O45"/>
    <mergeCell ref="P45:Q45"/>
    <mergeCell ref="R45:S45"/>
    <mergeCell ref="T45:U45"/>
    <mergeCell ref="V45:W45"/>
    <mergeCell ref="X43:Y43"/>
    <mergeCell ref="Z43:AA43"/>
    <mergeCell ref="AB43:AC43"/>
    <mergeCell ref="AD43:AE43"/>
    <mergeCell ref="C44:E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C43:E43"/>
    <mergeCell ref="H43:I43"/>
    <mergeCell ref="J43:K43"/>
    <mergeCell ref="L43:M43"/>
    <mergeCell ref="N43:O43"/>
    <mergeCell ref="R43:S43"/>
    <mergeCell ref="T43:U43"/>
    <mergeCell ref="V43:W43"/>
    <mergeCell ref="X41:Y41"/>
    <mergeCell ref="Z41:AA41"/>
    <mergeCell ref="AB41:AC41"/>
    <mergeCell ref="AD41:AE41"/>
    <mergeCell ref="AF41:AG41"/>
    <mergeCell ref="X42:Y42"/>
    <mergeCell ref="Z42:AA42"/>
    <mergeCell ref="AB42:AC42"/>
    <mergeCell ref="AD42:AE42"/>
    <mergeCell ref="AF42:AG42"/>
    <mergeCell ref="R41:S41"/>
    <mergeCell ref="T41:U41"/>
    <mergeCell ref="V41:W41"/>
    <mergeCell ref="X39:Y39"/>
    <mergeCell ref="Z39:AA39"/>
    <mergeCell ref="AB39:AC39"/>
    <mergeCell ref="R39:S39"/>
    <mergeCell ref="T39:U39"/>
    <mergeCell ref="V39:W39"/>
    <mergeCell ref="P39:Q39"/>
    <mergeCell ref="C42:E42"/>
    <mergeCell ref="H42:I42"/>
    <mergeCell ref="J42:K42"/>
    <mergeCell ref="L42:M42"/>
    <mergeCell ref="N42:O42"/>
    <mergeCell ref="P42:Q42"/>
    <mergeCell ref="R42:S42"/>
    <mergeCell ref="T42:U42"/>
    <mergeCell ref="V42:W42"/>
    <mergeCell ref="C41:E41"/>
    <mergeCell ref="H41:I41"/>
    <mergeCell ref="J41:K41"/>
    <mergeCell ref="L41:M41"/>
    <mergeCell ref="N41:O41"/>
    <mergeCell ref="P41:Q41"/>
    <mergeCell ref="C81:E81"/>
    <mergeCell ref="C82:E82"/>
    <mergeCell ref="C83:E83"/>
    <mergeCell ref="C84:E84"/>
    <mergeCell ref="C85:E85"/>
    <mergeCell ref="D56:E56"/>
    <mergeCell ref="F56:G56"/>
    <mergeCell ref="H56:I56"/>
    <mergeCell ref="J56:K56"/>
    <mergeCell ref="D59:E59"/>
    <mergeCell ref="F59:G59"/>
    <mergeCell ref="H59:I59"/>
    <mergeCell ref="J59:K59"/>
    <mergeCell ref="F61:G61"/>
    <mergeCell ref="H61:I61"/>
    <mergeCell ref="J61:K61"/>
    <mergeCell ref="C57:C60"/>
    <mergeCell ref="D57:E57"/>
    <mergeCell ref="F57:G57"/>
    <mergeCell ref="H57:I57"/>
    <mergeCell ref="J57:K57"/>
    <mergeCell ref="D58:E58"/>
    <mergeCell ref="F58:G58"/>
    <mergeCell ref="H58:I58"/>
    <mergeCell ref="B37:G38"/>
    <mergeCell ref="B39:B45"/>
    <mergeCell ref="C39:E39"/>
    <mergeCell ref="F39:G39"/>
    <mergeCell ref="H39:I39"/>
    <mergeCell ref="J39:K39"/>
    <mergeCell ref="L39:M39"/>
    <mergeCell ref="N39:O39"/>
    <mergeCell ref="C40:E40"/>
    <mergeCell ref="H40:I40"/>
    <mergeCell ref="J40:K40"/>
    <mergeCell ref="L40:M40"/>
    <mergeCell ref="N40:O40"/>
    <mergeCell ref="P43:Q43"/>
    <mergeCell ref="X32:Y32"/>
    <mergeCell ref="Z32:AA32"/>
    <mergeCell ref="AB32:AC32"/>
    <mergeCell ref="AD32:AE32"/>
    <mergeCell ref="AF32:AG32"/>
    <mergeCell ref="AB31:AC31"/>
    <mergeCell ref="AD31:AE31"/>
    <mergeCell ref="AF31:AG31"/>
    <mergeCell ref="V31:W31"/>
    <mergeCell ref="X31:Y31"/>
    <mergeCell ref="Z31:AA31"/>
    <mergeCell ref="V32:W32"/>
    <mergeCell ref="AD39:AE39"/>
    <mergeCell ref="AF39:AG39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D32:E32"/>
    <mergeCell ref="F32:G32"/>
    <mergeCell ref="H32:I32"/>
    <mergeCell ref="J32:K32"/>
    <mergeCell ref="L32:Q32"/>
    <mergeCell ref="R32:S32"/>
    <mergeCell ref="T32:U32"/>
    <mergeCell ref="P31:Q31"/>
    <mergeCell ref="R31:S31"/>
    <mergeCell ref="T31:U31"/>
    <mergeCell ref="X30:Y30"/>
    <mergeCell ref="Z30:AA30"/>
    <mergeCell ref="AB30:AC30"/>
    <mergeCell ref="AD30:AE30"/>
    <mergeCell ref="AF30:AG30"/>
    <mergeCell ref="F31:G31"/>
    <mergeCell ref="H31:I31"/>
    <mergeCell ref="J31:K31"/>
    <mergeCell ref="L31:M31"/>
    <mergeCell ref="N31:O31"/>
    <mergeCell ref="J30:K30"/>
    <mergeCell ref="L30:M30"/>
    <mergeCell ref="N30:O30"/>
    <mergeCell ref="P30:Q30"/>
    <mergeCell ref="R30:S30"/>
    <mergeCell ref="T30:U30"/>
    <mergeCell ref="V30:W30"/>
    <mergeCell ref="T29:U29"/>
    <mergeCell ref="V29:W29"/>
    <mergeCell ref="Z27:AA27"/>
    <mergeCell ref="AD28:AE28"/>
    <mergeCell ref="AF28:AG28"/>
    <mergeCell ref="D29:E29"/>
    <mergeCell ref="F29:G29"/>
    <mergeCell ref="H29:I29"/>
    <mergeCell ref="J29:K29"/>
    <mergeCell ref="L29:M29"/>
    <mergeCell ref="N29:O29"/>
    <mergeCell ref="P29:Q29"/>
    <mergeCell ref="R29:S29"/>
    <mergeCell ref="R28:S28"/>
    <mergeCell ref="T28:U28"/>
    <mergeCell ref="V28:W28"/>
    <mergeCell ref="X28:Y28"/>
    <mergeCell ref="Z28:AA28"/>
    <mergeCell ref="AB28:AC28"/>
    <mergeCell ref="AF29:AG29"/>
    <mergeCell ref="X29:Y29"/>
    <mergeCell ref="Z29:AA29"/>
    <mergeCell ref="AB29:AC29"/>
    <mergeCell ref="AD29:AE29"/>
    <mergeCell ref="Z26:AA26"/>
    <mergeCell ref="AB26:AC26"/>
    <mergeCell ref="AD26:AE26"/>
    <mergeCell ref="AF26:AG26"/>
    <mergeCell ref="D27:E27"/>
    <mergeCell ref="F27:G27"/>
    <mergeCell ref="H27:I27"/>
    <mergeCell ref="J27:K27"/>
    <mergeCell ref="L27:M27"/>
    <mergeCell ref="N27:O27"/>
    <mergeCell ref="N26:O26"/>
    <mergeCell ref="P26:Q26"/>
    <mergeCell ref="R26:S26"/>
    <mergeCell ref="T26:U26"/>
    <mergeCell ref="V26:W26"/>
    <mergeCell ref="X26:Y26"/>
    <mergeCell ref="AB27:AC27"/>
    <mergeCell ref="AD27:AE27"/>
    <mergeCell ref="AF27:AG27"/>
    <mergeCell ref="P27:Q27"/>
    <mergeCell ref="R27:S27"/>
    <mergeCell ref="T27:U27"/>
    <mergeCell ref="V27:W27"/>
    <mergeCell ref="X27:Y27"/>
    <mergeCell ref="AF24:AG24"/>
    <mergeCell ref="D25:E25"/>
    <mergeCell ref="F25:G25"/>
    <mergeCell ref="H25:I25"/>
    <mergeCell ref="J25:K25"/>
    <mergeCell ref="L25:M25"/>
    <mergeCell ref="Z25:AA25"/>
    <mergeCell ref="AB25:AC25"/>
    <mergeCell ref="AD25:AE25"/>
    <mergeCell ref="AF25:AG25"/>
    <mergeCell ref="N25:O25"/>
    <mergeCell ref="P25:Q25"/>
    <mergeCell ref="R25:S25"/>
    <mergeCell ref="T25:U25"/>
    <mergeCell ref="V25:W25"/>
    <mergeCell ref="X25:Y25"/>
    <mergeCell ref="V24:W24"/>
    <mergeCell ref="F24:G24"/>
    <mergeCell ref="H24:I24"/>
    <mergeCell ref="J24:K24"/>
    <mergeCell ref="L24:M24"/>
    <mergeCell ref="N24:O24"/>
    <mergeCell ref="P24:Q24"/>
    <mergeCell ref="R24:S24"/>
    <mergeCell ref="X23:Y23"/>
    <mergeCell ref="Z23:AA23"/>
    <mergeCell ref="AB23:AC23"/>
    <mergeCell ref="AD23:AE23"/>
    <mergeCell ref="X24:Y24"/>
    <mergeCell ref="Z24:AA24"/>
    <mergeCell ref="AB24:AC24"/>
    <mergeCell ref="AD24:AE24"/>
    <mergeCell ref="T24:U24"/>
    <mergeCell ref="H22:I22"/>
    <mergeCell ref="J22:K22"/>
    <mergeCell ref="L22:M22"/>
    <mergeCell ref="N22:O22"/>
    <mergeCell ref="P22:Q22"/>
    <mergeCell ref="R21:S21"/>
    <mergeCell ref="AD20:AE20"/>
    <mergeCell ref="AF22:AG22"/>
    <mergeCell ref="F23:G23"/>
    <mergeCell ref="H23:I23"/>
    <mergeCell ref="J23:K23"/>
    <mergeCell ref="L23:M23"/>
    <mergeCell ref="N23:O23"/>
    <mergeCell ref="P23:Q23"/>
    <mergeCell ref="R23:S23"/>
    <mergeCell ref="R22:S22"/>
    <mergeCell ref="T22:U22"/>
    <mergeCell ref="V22:W22"/>
    <mergeCell ref="X22:Y22"/>
    <mergeCell ref="Z22:AA22"/>
    <mergeCell ref="AB22:AC22"/>
    <mergeCell ref="AF23:AG23"/>
    <mergeCell ref="T23:U23"/>
    <mergeCell ref="V23:W23"/>
    <mergeCell ref="AF20:AG20"/>
    <mergeCell ref="C21:C25"/>
    <mergeCell ref="D21:E21"/>
    <mergeCell ref="F21:G21"/>
    <mergeCell ref="H21:I21"/>
    <mergeCell ref="J21:K21"/>
    <mergeCell ref="L21:M21"/>
    <mergeCell ref="N21:O21"/>
    <mergeCell ref="P21:Q21"/>
    <mergeCell ref="R20:S20"/>
    <mergeCell ref="T20:U20"/>
    <mergeCell ref="V20:W20"/>
    <mergeCell ref="X20:Y20"/>
    <mergeCell ref="Z20:AA20"/>
    <mergeCell ref="AB20:AC20"/>
    <mergeCell ref="AD21:AE21"/>
    <mergeCell ref="AF21:AG21"/>
    <mergeCell ref="T21:U21"/>
    <mergeCell ref="V21:W21"/>
    <mergeCell ref="X21:Y21"/>
    <mergeCell ref="Z21:AA21"/>
    <mergeCell ref="AB21:AC21"/>
    <mergeCell ref="AD22:AE22"/>
    <mergeCell ref="D22:E22"/>
    <mergeCell ref="B20:B30"/>
    <mergeCell ref="F20:G20"/>
    <mergeCell ref="H20:I20"/>
    <mergeCell ref="J20:K20"/>
    <mergeCell ref="L20:M20"/>
    <mergeCell ref="N20:O20"/>
    <mergeCell ref="P20:Q20"/>
    <mergeCell ref="R36:S36"/>
    <mergeCell ref="C26:C29"/>
    <mergeCell ref="D26:E26"/>
    <mergeCell ref="F26:G26"/>
    <mergeCell ref="H26:I26"/>
    <mergeCell ref="J26:K26"/>
    <mergeCell ref="L26:M26"/>
    <mergeCell ref="D28:E28"/>
    <mergeCell ref="F28:G28"/>
    <mergeCell ref="H28:I28"/>
    <mergeCell ref="J28:K28"/>
    <mergeCell ref="L28:M28"/>
    <mergeCell ref="N28:O28"/>
    <mergeCell ref="P28:Q28"/>
    <mergeCell ref="F30:G30"/>
    <mergeCell ref="H30:I30"/>
    <mergeCell ref="F22:G22"/>
    <mergeCell ref="AD2:AE2"/>
    <mergeCell ref="C36:E36"/>
    <mergeCell ref="H36:I36"/>
    <mergeCell ref="J36:K36"/>
    <mergeCell ref="L36:M36"/>
    <mergeCell ref="N36:O36"/>
    <mergeCell ref="P36:Q36"/>
    <mergeCell ref="AD36:AE36"/>
    <mergeCell ref="B18:G19"/>
    <mergeCell ref="T36:U36"/>
    <mergeCell ref="V36:W36"/>
    <mergeCell ref="X36:Y36"/>
    <mergeCell ref="Z36:AA36"/>
    <mergeCell ref="AB36:AC36"/>
    <mergeCell ref="B1:S2"/>
    <mergeCell ref="C17:E17"/>
    <mergeCell ref="H17:I17"/>
    <mergeCell ref="J17:K17"/>
    <mergeCell ref="L17:M17"/>
    <mergeCell ref="N17:O17"/>
    <mergeCell ref="AB17:AF17"/>
    <mergeCell ref="T2:U2"/>
    <mergeCell ref="V2:W2"/>
    <mergeCell ref="P17:Q17"/>
    <mergeCell ref="R17:S17"/>
    <mergeCell ref="T17:U17"/>
    <mergeCell ref="V17:W17"/>
    <mergeCell ref="X17:Y17"/>
    <mergeCell ref="Z17:AA17"/>
    <mergeCell ref="X2:Y2"/>
    <mergeCell ref="Z2:AA2"/>
    <mergeCell ref="AB2:AC2"/>
    <mergeCell ref="AF15:AG15"/>
    <mergeCell ref="T15:U15"/>
    <mergeCell ref="V15:W15"/>
    <mergeCell ref="X15:Y15"/>
    <mergeCell ref="Z15:AA15"/>
    <mergeCell ref="T16:U16"/>
    <mergeCell ref="V16:W16"/>
    <mergeCell ref="X16:Y16"/>
    <mergeCell ref="Z16:AA16"/>
    <mergeCell ref="AB16:AG16"/>
    <mergeCell ref="V14:W14"/>
    <mergeCell ref="X14:Y14"/>
    <mergeCell ref="Z14:AA14"/>
    <mergeCell ref="AB14:AC14"/>
    <mergeCell ref="AD14:AE14"/>
    <mergeCell ref="AB15:AC15"/>
    <mergeCell ref="C16:E16"/>
    <mergeCell ref="H16:I16"/>
    <mergeCell ref="J16:K16"/>
    <mergeCell ref="L16:M16"/>
    <mergeCell ref="N16:O16"/>
    <mergeCell ref="P16:Q16"/>
    <mergeCell ref="R16:S16"/>
    <mergeCell ref="P15:Q15"/>
    <mergeCell ref="R15:S15"/>
    <mergeCell ref="C15:E15"/>
    <mergeCell ref="H15:I15"/>
    <mergeCell ref="J15:K15"/>
    <mergeCell ref="L15:M15"/>
    <mergeCell ref="N15:O15"/>
    <mergeCell ref="AD15:AE15"/>
    <mergeCell ref="H14:I14"/>
    <mergeCell ref="J14:K14"/>
    <mergeCell ref="L14:M14"/>
    <mergeCell ref="N14:O14"/>
    <mergeCell ref="P14:Q14"/>
    <mergeCell ref="R14:S14"/>
    <mergeCell ref="T14:U14"/>
    <mergeCell ref="P13:Q13"/>
    <mergeCell ref="R13:S13"/>
    <mergeCell ref="T13:U13"/>
    <mergeCell ref="H13:I13"/>
    <mergeCell ref="J13:K13"/>
    <mergeCell ref="L13:M13"/>
    <mergeCell ref="N13:O13"/>
    <mergeCell ref="AB13:AC13"/>
    <mergeCell ref="AD13:AE13"/>
    <mergeCell ref="V13:W13"/>
    <mergeCell ref="X13:Y13"/>
    <mergeCell ref="Z13:AA13"/>
    <mergeCell ref="T12:U12"/>
    <mergeCell ref="V12:W12"/>
    <mergeCell ref="H12:I12"/>
    <mergeCell ref="J12:K12"/>
    <mergeCell ref="L12:M12"/>
    <mergeCell ref="N12:O12"/>
    <mergeCell ref="P12:Q12"/>
    <mergeCell ref="R12:S12"/>
    <mergeCell ref="X12:Y12"/>
    <mergeCell ref="Z12:AA12"/>
    <mergeCell ref="AB12:AC12"/>
    <mergeCell ref="AD12:AE12"/>
    <mergeCell ref="V11:W11"/>
    <mergeCell ref="X11:Y11"/>
    <mergeCell ref="Z11:AA11"/>
    <mergeCell ref="AB11:AC11"/>
    <mergeCell ref="AD11:AE11"/>
    <mergeCell ref="AF11:AG11"/>
    <mergeCell ref="AF10:AG10"/>
    <mergeCell ref="C11:E11"/>
    <mergeCell ref="H11:I11"/>
    <mergeCell ref="J11:K11"/>
    <mergeCell ref="L11:M11"/>
    <mergeCell ref="N11:O11"/>
    <mergeCell ref="P11:Q11"/>
    <mergeCell ref="R11:S11"/>
    <mergeCell ref="T11:U11"/>
    <mergeCell ref="T10:U10"/>
    <mergeCell ref="V10:W10"/>
    <mergeCell ref="X10:Y10"/>
    <mergeCell ref="Z10:AA10"/>
    <mergeCell ref="AB10:AC10"/>
    <mergeCell ref="AD10:AE10"/>
    <mergeCell ref="H10:I10"/>
    <mergeCell ref="J10:K10"/>
    <mergeCell ref="L10:M10"/>
    <mergeCell ref="N10:O10"/>
    <mergeCell ref="P10:Q10"/>
    <mergeCell ref="R10:S10"/>
    <mergeCell ref="V9:W9"/>
    <mergeCell ref="X9:Y9"/>
    <mergeCell ref="Z9:AA9"/>
    <mergeCell ref="AB9:AC9"/>
    <mergeCell ref="AD9:AE9"/>
    <mergeCell ref="AF9:AG9"/>
    <mergeCell ref="AF8:AG8"/>
    <mergeCell ref="C9:E9"/>
    <mergeCell ref="H9:I9"/>
    <mergeCell ref="J9:K9"/>
    <mergeCell ref="L9:M9"/>
    <mergeCell ref="N9:O9"/>
    <mergeCell ref="P9:Q9"/>
    <mergeCell ref="R9:S9"/>
    <mergeCell ref="T9:U9"/>
    <mergeCell ref="T8:U8"/>
    <mergeCell ref="V8:W8"/>
    <mergeCell ref="X8:Y8"/>
    <mergeCell ref="Z8:AA8"/>
    <mergeCell ref="AB8:AC8"/>
    <mergeCell ref="AD8:AE8"/>
    <mergeCell ref="H8:I8"/>
    <mergeCell ref="J8:K8"/>
    <mergeCell ref="L8:M8"/>
    <mergeCell ref="N8:O8"/>
    <mergeCell ref="P8:Q8"/>
    <mergeCell ref="R8:S8"/>
    <mergeCell ref="B6:G7"/>
    <mergeCell ref="B8:B14"/>
    <mergeCell ref="C8:E8"/>
    <mergeCell ref="F8:G8"/>
    <mergeCell ref="C10:E10"/>
    <mergeCell ref="C12:E12"/>
    <mergeCell ref="C13:E13"/>
    <mergeCell ref="C14:E14"/>
  </mergeCells>
  <phoneticPr fontId="3"/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75"/>
  <sheetViews>
    <sheetView showZeros="0" view="pageBreakPreview" zoomScaleNormal="100" zoomScaleSheetLayoutView="100" workbookViewId="0">
      <selection activeCell="J32" sqref="J32"/>
    </sheetView>
  </sheetViews>
  <sheetFormatPr defaultRowHeight="14.1" customHeight="1"/>
  <cols>
    <col min="1" max="1" width="3.85546875" style="84" customWidth="1"/>
    <col min="2" max="2" width="23.7109375" style="84" bestFit="1" customWidth="1"/>
    <col min="3" max="3" width="8.85546875" style="84" customWidth="1"/>
    <col min="4" max="4" width="11.85546875" style="86" customWidth="1"/>
    <col min="5" max="5" width="12.42578125" style="86" customWidth="1"/>
    <col min="6" max="6" width="11.85546875" style="84" bestFit="1" customWidth="1"/>
    <col min="7" max="9" width="11.85546875" style="84" customWidth="1"/>
    <col min="10" max="10" width="9.7109375" style="84" customWidth="1"/>
    <col min="11" max="11" width="4.28515625" style="84" customWidth="1"/>
    <col min="12" max="12" width="20.85546875" style="84" customWidth="1"/>
    <col min="13" max="16384" width="9.140625" style="84"/>
  </cols>
  <sheetData>
    <row r="1" spans="1:12" ht="14.25">
      <c r="B1" s="1141" t="s">
        <v>210</v>
      </c>
      <c r="C1" s="1141"/>
      <c r="D1" s="1141"/>
      <c r="E1" s="1141"/>
      <c r="F1" s="1141"/>
      <c r="G1" s="1141"/>
      <c r="H1" s="1141"/>
      <c r="I1" s="135"/>
    </row>
    <row r="2" spans="1:12" s="83" customFormat="1" ht="9" customHeight="1" thickBot="1">
      <c r="C2" s="84"/>
      <c r="D2" s="86"/>
      <c r="E2" s="86"/>
      <c r="F2" s="84"/>
      <c r="G2" s="84"/>
      <c r="H2" s="84"/>
      <c r="I2" s="84"/>
    </row>
    <row r="3" spans="1:12" ht="18.75" customHeight="1" thickBot="1">
      <c r="A3" s="83"/>
      <c r="B3" s="85"/>
      <c r="C3" s="141"/>
      <c r="D3" s="497" t="str">
        <f>①飼養計画!H6</f>
        <v/>
      </c>
      <c r="E3" s="465" t="str">
        <f>IF(D3="","",EDATE(D3,12))</f>
        <v/>
      </c>
      <c r="F3" s="469" t="str">
        <f>IF(D3="","",EDATE(E3,12))</f>
        <v/>
      </c>
      <c r="G3" s="465" t="str">
        <f>IF(D3="","",EDATE(F3,12))</f>
        <v/>
      </c>
      <c r="H3" s="466" t="str">
        <f>IF(D3="","",EDATE(G3,12))</f>
        <v/>
      </c>
      <c r="I3" s="467" t="str">
        <f>IF(D3="","",EDATE(H3,12))</f>
        <v/>
      </c>
      <c r="J3" s="1162" t="s">
        <v>318</v>
      </c>
      <c r="K3" s="136"/>
      <c r="L3" s="136"/>
    </row>
    <row r="4" spans="1:12" ht="18.75" customHeight="1" thickBot="1">
      <c r="A4" s="1194" t="s">
        <v>187</v>
      </c>
      <c r="B4" s="1150" t="s">
        <v>186</v>
      </c>
      <c r="C4" s="1151"/>
      <c r="D4" s="470" t="str">
        <f>①飼養計画!H4</f>
        <v>1年目</v>
      </c>
      <c r="E4" s="468" t="str">
        <f>①飼養計画!I4</f>
        <v>2年目</v>
      </c>
      <c r="F4" s="313" t="str">
        <f>①飼養計画!J4</f>
        <v>3年目</v>
      </c>
      <c r="G4" s="413" t="str">
        <f>①飼養計画!K4</f>
        <v>4年目</v>
      </c>
      <c r="H4" s="457" t="str">
        <f>①飼養計画!L4</f>
        <v>5年目</v>
      </c>
      <c r="I4" s="435" t="str">
        <f>①飼養計画!M4</f>
        <v>6年目</v>
      </c>
      <c r="J4" s="1163"/>
    </row>
    <row r="5" spans="1:12" ht="14.1" customHeight="1">
      <c r="A5" s="1195"/>
      <c r="B5" s="1152" t="s">
        <v>189</v>
      </c>
      <c r="C5" s="1153"/>
      <c r="D5" s="471">
        <f>IF(①飼養計画!H7="",0,①飼養計画!H7)</f>
        <v>0</v>
      </c>
      <c r="E5" s="138">
        <f>IF(①飼養計画!I7="",0,①飼養計画!I7)</f>
        <v>0</v>
      </c>
      <c r="F5" s="314">
        <f>IF(①飼養計画!J7="",0,①飼養計画!J7)</f>
        <v>0</v>
      </c>
      <c r="G5" s="414">
        <f>IF(①飼養計画!K7="",0,①飼養計画!K7)</f>
        <v>0</v>
      </c>
      <c r="H5" s="299">
        <f>IF(①飼養計画!L7="",0,①飼養計画!L7)</f>
        <v>0</v>
      </c>
      <c r="I5" s="436">
        <f>IF(①飼養計画!M7="",0,①飼養計画!M7)</f>
        <v>0</v>
      </c>
      <c r="J5" s="850"/>
    </row>
    <row r="6" spans="1:12" ht="14.1" customHeight="1">
      <c r="A6" s="1195"/>
      <c r="B6" s="1154" t="s">
        <v>63</v>
      </c>
      <c r="C6" s="1155"/>
      <c r="D6" s="939">
        <f>①飼養計画!H24</f>
        <v>0</v>
      </c>
      <c r="E6" s="137">
        <f>①飼養計画!I24</f>
        <v>0</v>
      </c>
      <c r="F6" s="315">
        <f>①飼養計画!J24</f>
        <v>0</v>
      </c>
      <c r="G6" s="415">
        <f>①飼養計画!K24</f>
        <v>0</v>
      </c>
      <c r="H6" s="300">
        <f>①飼養計画!L24</f>
        <v>0</v>
      </c>
      <c r="I6" s="437">
        <f>①飼養計画!M24</f>
        <v>0</v>
      </c>
      <c r="J6" s="851"/>
    </row>
    <row r="7" spans="1:12" ht="14.1" customHeight="1">
      <c r="A7" s="1195"/>
      <c r="B7" s="1156" t="s">
        <v>64</v>
      </c>
      <c r="C7" s="1157"/>
      <c r="D7" s="473">
        <f>①飼養計画!H13</f>
        <v>0</v>
      </c>
      <c r="E7" s="335">
        <f>①飼養計画!I13</f>
        <v>0</v>
      </c>
      <c r="F7" s="316">
        <f>①飼養計画!J13</f>
        <v>0</v>
      </c>
      <c r="G7" s="416">
        <f>①飼養計画!K13</f>
        <v>0</v>
      </c>
      <c r="H7" s="301">
        <f>①飼養計画!L13</f>
        <v>0</v>
      </c>
      <c r="I7" s="438">
        <f>①飼養計画!M13</f>
        <v>0</v>
      </c>
      <c r="J7" s="852"/>
    </row>
    <row r="8" spans="1:12" ht="14.1" customHeight="1">
      <c r="A8" s="1195"/>
      <c r="B8" s="1148" t="s">
        <v>65</v>
      </c>
      <c r="C8" s="1149"/>
      <c r="D8" s="940">
        <f>①飼養計画!H15</f>
        <v>0</v>
      </c>
      <c r="E8" s="941">
        <f>①飼養計画!I15</f>
        <v>0</v>
      </c>
      <c r="F8" s="942">
        <f>①飼養計画!J15</f>
        <v>0</v>
      </c>
      <c r="G8" s="943">
        <f>①飼養計画!K15</f>
        <v>0</v>
      </c>
      <c r="H8" s="944">
        <f>①飼養計画!L15</f>
        <v>0</v>
      </c>
      <c r="I8" s="945">
        <f>①飼養計画!M15</f>
        <v>0</v>
      </c>
      <c r="J8" s="853"/>
    </row>
    <row r="9" spans="1:12" ht="14.1" customHeight="1">
      <c r="A9" s="1195"/>
      <c r="B9" s="1201" t="s">
        <v>67</v>
      </c>
      <c r="C9" s="1202"/>
      <c r="D9" s="475">
        <f>①飼養計画!H19</f>
        <v>0</v>
      </c>
      <c r="E9" s="336">
        <f>①飼養計画!I19</f>
        <v>0</v>
      </c>
      <c r="F9" s="318">
        <f>①飼養計画!J19</f>
        <v>0</v>
      </c>
      <c r="G9" s="418">
        <f>①飼養計画!K19</f>
        <v>0</v>
      </c>
      <c r="H9" s="303">
        <f>①飼養計画!L19</f>
        <v>0</v>
      </c>
      <c r="I9" s="440">
        <f>①飼養計画!M19</f>
        <v>0</v>
      </c>
      <c r="J9" s="854"/>
    </row>
    <row r="10" spans="1:12" ht="14.1" customHeight="1" thickBot="1">
      <c r="A10" s="1196"/>
      <c r="B10" s="1203" t="s">
        <v>70</v>
      </c>
      <c r="C10" s="1204"/>
      <c r="D10" s="476">
        <f t="shared" ref="D10:E10" si="0">D5+D6+D7</f>
        <v>0</v>
      </c>
      <c r="E10" s="140">
        <f t="shared" si="0"/>
        <v>0</v>
      </c>
      <c r="F10" s="319">
        <f t="shared" ref="F10:I10" si="1">F5+F6+F7</f>
        <v>0</v>
      </c>
      <c r="G10" s="419">
        <f t="shared" si="1"/>
        <v>0</v>
      </c>
      <c r="H10" s="304">
        <f t="shared" si="1"/>
        <v>0</v>
      </c>
      <c r="I10" s="441">
        <f t="shared" si="1"/>
        <v>0</v>
      </c>
      <c r="J10" s="855"/>
    </row>
    <row r="11" spans="1:12" ht="14.1" customHeight="1">
      <c r="A11" s="1223" t="s">
        <v>188</v>
      </c>
      <c r="B11" s="1205" t="s">
        <v>74</v>
      </c>
      <c r="C11" s="1206"/>
      <c r="D11" s="477">
        <f>D9*D12</f>
        <v>0</v>
      </c>
      <c r="E11" s="278">
        <f>E9*E12</f>
        <v>0</v>
      </c>
      <c r="F11" s="320">
        <f>F9*F12</f>
        <v>0</v>
      </c>
      <c r="G11" s="420">
        <f>G9*G12</f>
        <v>0</v>
      </c>
      <c r="H11" s="305">
        <f t="shared" ref="H11:I11" si="2">H9*H12</f>
        <v>0</v>
      </c>
      <c r="I11" s="442">
        <f t="shared" si="2"/>
        <v>0</v>
      </c>
      <c r="J11" s="765"/>
    </row>
    <row r="12" spans="1:12" ht="14.1" customHeight="1">
      <c r="A12" s="1223"/>
      <c r="B12" s="1201" t="s">
        <v>185</v>
      </c>
      <c r="C12" s="1202"/>
      <c r="D12" s="491"/>
      <c r="E12" s="492"/>
      <c r="F12" s="493"/>
      <c r="G12" s="494"/>
      <c r="H12" s="495"/>
      <c r="I12" s="496"/>
      <c r="J12" s="856"/>
    </row>
    <row r="13" spans="1:12" ht="14.1" customHeight="1">
      <c r="A13" s="1223"/>
      <c r="B13" s="1156" t="s">
        <v>76</v>
      </c>
      <c r="C13" s="1157"/>
      <c r="D13" s="766"/>
      <c r="E13" s="767"/>
      <c r="F13" s="768"/>
      <c r="G13" s="769"/>
      <c r="H13" s="956"/>
      <c r="I13" s="957"/>
      <c r="J13" s="509"/>
    </row>
    <row r="14" spans="1:12" ht="14.1" customHeight="1">
      <c r="A14" s="1223"/>
      <c r="B14" s="1148" t="s">
        <v>77</v>
      </c>
      <c r="C14" s="1149"/>
      <c r="D14" s="747">
        <f>D$5*$J14</f>
        <v>0</v>
      </c>
      <c r="E14" s="952">
        <f t="shared" ref="E14:I18" si="3">E$5*$J14</f>
        <v>0</v>
      </c>
      <c r="F14" s="870">
        <f t="shared" si="3"/>
        <v>0</v>
      </c>
      <c r="G14" s="871">
        <f t="shared" si="3"/>
        <v>0</v>
      </c>
      <c r="H14" s="872">
        <f t="shared" si="3"/>
        <v>0</v>
      </c>
      <c r="I14" s="873">
        <f t="shared" si="3"/>
        <v>0</v>
      </c>
      <c r="J14" s="519"/>
    </row>
    <row r="15" spans="1:12" ht="14.1" customHeight="1">
      <c r="A15" s="1223"/>
      <c r="B15" s="1148" t="s">
        <v>78</v>
      </c>
      <c r="C15" s="1149"/>
      <c r="D15" s="748">
        <f t="shared" ref="D15:D18" si="4">D$5*$J15</f>
        <v>0</v>
      </c>
      <c r="E15" s="952">
        <f t="shared" si="3"/>
        <v>0</v>
      </c>
      <c r="F15" s="953">
        <f t="shared" si="3"/>
        <v>0</v>
      </c>
      <c r="G15" s="871">
        <f t="shared" si="3"/>
        <v>0</v>
      </c>
      <c r="H15" s="954">
        <f t="shared" si="3"/>
        <v>0</v>
      </c>
      <c r="I15" s="955">
        <f t="shared" si="3"/>
        <v>0</v>
      </c>
      <c r="J15" s="519"/>
    </row>
    <row r="16" spans="1:12" ht="14.1" customHeight="1">
      <c r="A16" s="1223"/>
      <c r="B16" s="1148" t="s">
        <v>79</v>
      </c>
      <c r="C16" s="1149"/>
      <c r="D16" s="748">
        <f t="shared" si="4"/>
        <v>0</v>
      </c>
      <c r="E16" s="952">
        <f t="shared" si="3"/>
        <v>0</v>
      </c>
      <c r="F16" s="953">
        <f t="shared" si="3"/>
        <v>0</v>
      </c>
      <c r="G16" s="871">
        <f t="shared" si="3"/>
        <v>0</v>
      </c>
      <c r="H16" s="954">
        <f t="shared" si="3"/>
        <v>0</v>
      </c>
      <c r="I16" s="955">
        <f t="shared" si="3"/>
        <v>0</v>
      </c>
      <c r="J16" s="519"/>
    </row>
    <row r="17" spans="1:13" ht="14.1" customHeight="1">
      <c r="A17" s="1223"/>
      <c r="B17" s="1148" t="s">
        <v>80</v>
      </c>
      <c r="C17" s="1149"/>
      <c r="D17" s="479">
        <f>①飼養計画!H10*$J$17</f>
        <v>0</v>
      </c>
      <c r="E17" s="144">
        <f>①飼養計画!I10*$J$17</f>
        <v>0</v>
      </c>
      <c r="F17" s="323">
        <f>①飼養計画!J10*$J$17</f>
        <v>0</v>
      </c>
      <c r="G17" s="422">
        <f>①飼養計画!K10*$J$17</f>
        <v>0</v>
      </c>
      <c r="H17" s="308">
        <f>①飼養計画!L10*$J$17</f>
        <v>0</v>
      </c>
      <c r="I17" s="450">
        <f>①飼養計画!M10*$J$17</f>
        <v>0</v>
      </c>
      <c r="J17" s="510"/>
      <c r="K17" s="84" t="s">
        <v>348</v>
      </c>
      <c r="L17" s="84" t="s">
        <v>349</v>
      </c>
    </row>
    <row r="18" spans="1:13" ht="14.1" customHeight="1" thickBot="1">
      <c r="A18" s="1224"/>
      <c r="B18" s="1176" t="s">
        <v>81</v>
      </c>
      <c r="C18" s="1177"/>
      <c r="D18" s="749">
        <f t="shared" si="4"/>
        <v>0</v>
      </c>
      <c r="E18" s="958">
        <f t="shared" si="3"/>
        <v>0</v>
      </c>
      <c r="F18" s="959">
        <f t="shared" si="3"/>
        <v>0</v>
      </c>
      <c r="G18" s="960">
        <f t="shared" si="3"/>
        <v>0</v>
      </c>
      <c r="H18" s="961">
        <f t="shared" si="3"/>
        <v>0</v>
      </c>
      <c r="I18" s="962">
        <f t="shared" si="3"/>
        <v>0</v>
      </c>
      <c r="J18" s="951"/>
    </row>
    <row r="19" spans="1:13" ht="14.1" customHeight="1" thickBot="1">
      <c r="A19" s="1150" t="s">
        <v>82</v>
      </c>
      <c r="B19" s="1151"/>
      <c r="C19" s="1151"/>
      <c r="D19" s="480">
        <f>SUM(D14:D18)+D11</f>
        <v>0</v>
      </c>
      <c r="E19" s="337">
        <f>SUM(E14:E18)+E11</f>
        <v>0</v>
      </c>
      <c r="F19" s="312">
        <f t="shared" ref="F19:H19" si="5">SUM(F14:F18)+F11</f>
        <v>0</v>
      </c>
      <c r="G19" s="424">
        <f t="shared" si="5"/>
        <v>0</v>
      </c>
      <c r="H19" s="306">
        <f t="shared" si="5"/>
        <v>0</v>
      </c>
      <c r="I19" s="448">
        <f>SUM(I14:I18)+I11</f>
        <v>0</v>
      </c>
      <c r="J19" s="508"/>
    </row>
    <row r="20" spans="1:13" s="113" customFormat="1" ht="14.1" customHeight="1">
      <c r="A20" s="1191" t="s">
        <v>87</v>
      </c>
      <c r="B20" s="1189" t="s">
        <v>88</v>
      </c>
      <c r="C20" s="1190"/>
      <c r="D20" s="481">
        <f>D$5*$J20</f>
        <v>0</v>
      </c>
      <c r="E20" s="148">
        <f>E$5*$J20</f>
        <v>0</v>
      </c>
      <c r="F20" s="325">
        <f t="shared" ref="F20:I37" si="6">F$5*$J20</f>
        <v>0</v>
      </c>
      <c r="G20" s="425">
        <f>G$5*$J20</f>
        <v>0</v>
      </c>
      <c r="H20" s="307">
        <f>H$5*$J20</f>
        <v>0</v>
      </c>
      <c r="I20" s="449">
        <f t="shared" si="6"/>
        <v>0</v>
      </c>
      <c r="J20" s="896">
        <f>'（参考）損益計算書'!C36</f>
        <v>8500</v>
      </c>
    </row>
    <row r="21" spans="1:13" s="113" customFormat="1" ht="14.1" customHeight="1" thickBot="1">
      <c r="A21" s="1192"/>
      <c r="B21" s="1209" t="s">
        <v>89</v>
      </c>
      <c r="C21" s="1210"/>
      <c r="D21" s="766"/>
      <c r="E21" s="767"/>
      <c r="F21" s="768"/>
      <c r="G21" s="769"/>
      <c r="H21" s="770"/>
      <c r="I21" s="771"/>
      <c r="J21" s="512"/>
      <c r="K21" s="113" t="s">
        <v>328</v>
      </c>
      <c r="L21" s="113" t="s">
        <v>201</v>
      </c>
    </row>
    <row r="22" spans="1:13" s="113" customFormat="1" ht="14.1" customHeight="1">
      <c r="A22" s="1192"/>
      <c r="B22" s="1211" t="s">
        <v>90</v>
      </c>
      <c r="C22" s="1212"/>
      <c r="D22" s="482">
        <f t="shared" ref="D22:I22" si="7">D$5*$M22+D$6*$M23+D$7*$M24</f>
        <v>0</v>
      </c>
      <c r="E22" s="147">
        <f t="shared" si="7"/>
        <v>0</v>
      </c>
      <c r="F22" s="323">
        <f t="shared" si="7"/>
        <v>0</v>
      </c>
      <c r="G22" s="427">
        <f t="shared" si="7"/>
        <v>0</v>
      </c>
      <c r="H22" s="308">
        <f t="shared" si="7"/>
        <v>0</v>
      </c>
      <c r="I22" s="450">
        <f t="shared" si="7"/>
        <v>0</v>
      </c>
      <c r="J22" s="519"/>
      <c r="L22" s="550" t="s">
        <v>189</v>
      </c>
      <c r="M22" s="936">
        <f>'(参考）飼料給与量'!N34</f>
        <v>0</v>
      </c>
    </row>
    <row r="23" spans="1:13" s="113" customFormat="1" ht="14.1" customHeight="1">
      <c r="A23" s="1192"/>
      <c r="B23" s="1213" t="s">
        <v>92</v>
      </c>
      <c r="C23" s="1214"/>
      <c r="D23" s="483">
        <f t="shared" ref="D23:I38" si="8">D$5*$J23</f>
        <v>0</v>
      </c>
      <c r="E23" s="146">
        <f t="shared" si="8"/>
        <v>0</v>
      </c>
      <c r="F23" s="326">
        <f t="shared" si="6"/>
        <v>0</v>
      </c>
      <c r="G23" s="425">
        <f t="shared" si="6"/>
        <v>0</v>
      </c>
      <c r="H23" s="307">
        <f t="shared" si="6"/>
        <v>0</v>
      </c>
      <c r="I23" s="449">
        <f t="shared" si="6"/>
        <v>0</v>
      </c>
      <c r="J23" s="890">
        <f>'（参考）損益計算書'!C18</f>
        <v>33446.399999999994</v>
      </c>
      <c r="L23" s="350" t="s">
        <v>63</v>
      </c>
      <c r="M23" s="937">
        <f>'(参考）飼料給与量'!N36</f>
        <v>0</v>
      </c>
    </row>
    <row r="24" spans="1:13" s="113" customFormat="1" ht="14.1" customHeight="1" thickBot="1">
      <c r="A24" s="1192"/>
      <c r="B24" s="1180" t="s">
        <v>338</v>
      </c>
      <c r="C24" s="1181"/>
      <c r="D24" s="897">
        <f t="shared" si="8"/>
        <v>0</v>
      </c>
      <c r="E24" s="898">
        <f t="shared" si="8"/>
        <v>0</v>
      </c>
      <c r="F24" s="899">
        <f t="shared" si="6"/>
        <v>0</v>
      </c>
      <c r="G24" s="900">
        <f t="shared" si="6"/>
        <v>0</v>
      </c>
      <c r="H24" s="857">
        <f t="shared" si="6"/>
        <v>0</v>
      </c>
      <c r="I24" s="901">
        <f t="shared" si="6"/>
        <v>0</v>
      </c>
      <c r="J24" s="919"/>
      <c r="L24" s="598" t="s">
        <v>64</v>
      </c>
      <c r="M24" s="938">
        <f>'(参考）飼料給与量'!N37</f>
        <v>0</v>
      </c>
    </row>
    <row r="25" spans="1:13" s="113" customFormat="1" ht="14.1" customHeight="1">
      <c r="A25" s="1192"/>
      <c r="B25" s="1180" t="s">
        <v>339</v>
      </c>
      <c r="C25" s="1181"/>
      <c r="D25" s="916">
        <f t="shared" si="8"/>
        <v>0</v>
      </c>
      <c r="E25" s="917">
        <f t="shared" si="8"/>
        <v>0</v>
      </c>
      <c r="F25" s="918">
        <f t="shared" si="6"/>
        <v>0</v>
      </c>
      <c r="G25" s="887">
        <f t="shared" si="6"/>
        <v>0</v>
      </c>
      <c r="H25" s="857">
        <f t="shared" si="6"/>
        <v>0</v>
      </c>
      <c r="I25" s="901">
        <f t="shared" si="6"/>
        <v>0</v>
      </c>
      <c r="J25" s="857"/>
    </row>
    <row r="26" spans="1:13" s="113" customFormat="1" ht="14.1" customHeight="1">
      <c r="A26" s="1192"/>
      <c r="B26" s="1180" t="s">
        <v>340</v>
      </c>
      <c r="C26" s="1181"/>
      <c r="D26" s="920">
        <f t="shared" si="8"/>
        <v>0</v>
      </c>
      <c r="E26" s="921">
        <f t="shared" si="8"/>
        <v>0</v>
      </c>
      <c r="F26" s="886">
        <f t="shared" si="6"/>
        <v>0</v>
      </c>
      <c r="G26" s="887">
        <f t="shared" si="6"/>
        <v>0</v>
      </c>
      <c r="H26" s="857">
        <f t="shared" si="6"/>
        <v>0</v>
      </c>
      <c r="I26" s="901">
        <f t="shared" si="6"/>
        <v>0</v>
      </c>
      <c r="J26" s="922"/>
    </row>
    <row r="27" spans="1:13" s="113" customFormat="1" ht="14.1" customHeight="1">
      <c r="A27" s="1192"/>
      <c r="B27" s="1180" t="s">
        <v>97</v>
      </c>
      <c r="C27" s="1181"/>
      <c r="D27" s="754"/>
      <c r="E27" s="946"/>
      <c r="F27" s="947"/>
      <c r="G27" s="878"/>
      <c r="H27" s="498"/>
      <c r="I27" s="948"/>
      <c r="J27" s="922"/>
    </row>
    <row r="28" spans="1:13" ht="14.1" customHeight="1">
      <c r="A28" s="1192"/>
      <c r="B28" s="1180" t="s">
        <v>98</v>
      </c>
      <c r="C28" s="1181"/>
      <c r="D28" s="499">
        <f t="shared" si="8"/>
        <v>0</v>
      </c>
      <c r="E28" s="500">
        <f t="shared" si="8"/>
        <v>0</v>
      </c>
      <c r="F28" s="329">
        <f t="shared" si="6"/>
        <v>0</v>
      </c>
      <c r="G28" s="428">
        <f t="shared" si="6"/>
        <v>0</v>
      </c>
      <c r="H28" s="309">
        <f t="shared" si="6"/>
        <v>0</v>
      </c>
      <c r="I28" s="451">
        <f t="shared" si="6"/>
        <v>0</v>
      </c>
      <c r="J28" s="890">
        <f>'（参考）損益計算書'!C27</f>
        <v>3000</v>
      </c>
    </row>
    <row r="29" spans="1:13" ht="14.1" customHeight="1">
      <c r="A29" s="1192"/>
      <c r="B29" s="1180" t="s">
        <v>99</v>
      </c>
      <c r="C29" s="1181"/>
      <c r="D29" s="499">
        <f t="shared" si="8"/>
        <v>0</v>
      </c>
      <c r="E29" s="500">
        <f t="shared" si="8"/>
        <v>0</v>
      </c>
      <c r="F29" s="329">
        <f t="shared" si="6"/>
        <v>0</v>
      </c>
      <c r="G29" s="501">
        <f t="shared" si="6"/>
        <v>0</v>
      </c>
      <c r="H29" s="502">
        <f t="shared" si="6"/>
        <v>0</v>
      </c>
      <c r="I29" s="451">
        <f t="shared" si="6"/>
        <v>0</v>
      </c>
      <c r="J29" s="890">
        <f>'（参考）損益計算書'!C30</f>
        <v>2390.6</v>
      </c>
    </row>
    <row r="30" spans="1:13" ht="14.1" customHeight="1">
      <c r="A30" s="1192"/>
      <c r="B30" s="1178" t="s">
        <v>100</v>
      </c>
      <c r="C30" s="1179"/>
      <c r="D30" s="499">
        <f>④減価償却費計算!R64</f>
        <v>0</v>
      </c>
      <c r="E30" s="500">
        <f>④減価償却費計算!S64</f>
        <v>0</v>
      </c>
      <c r="F30" s="329">
        <f>④減価償却費計算!T64</f>
        <v>0</v>
      </c>
      <c r="G30" s="501">
        <f>④減価償却費計算!U64</f>
        <v>0</v>
      </c>
      <c r="H30" s="502">
        <f>④減価償却費計算!V64</f>
        <v>0</v>
      </c>
      <c r="I30" s="452">
        <f>④減価償却費計算!W64</f>
        <v>0</v>
      </c>
      <c r="J30" s="519"/>
    </row>
    <row r="31" spans="1:13" ht="14.1" customHeight="1">
      <c r="A31" s="1192"/>
      <c r="B31" s="1180" t="s">
        <v>101</v>
      </c>
      <c r="C31" s="1181"/>
      <c r="D31" s="499">
        <f>D30*0.1</f>
        <v>0</v>
      </c>
      <c r="E31" s="500">
        <f t="shared" ref="E31:I31" si="9">E30*0.1</f>
        <v>0</v>
      </c>
      <c r="F31" s="329">
        <f t="shared" si="9"/>
        <v>0</v>
      </c>
      <c r="G31" s="428">
        <f t="shared" si="9"/>
        <v>0</v>
      </c>
      <c r="H31" s="309">
        <f t="shared" si="9"/>
        <v>0</v>
      </c>
      <c r="I31" s="451">
        <f t="shared" si="9"/>
        <v>0</v>
      </c>
      <c r="J31" s="519"/>
    </row>
    <row r="32" spans="1:13" ht="14.1" customHeight="1">
      <c r="A32" s="1192"/>
      <c r="B32" s="1180" t="s">
        <v>102</v>
      </c>
      <c r="C32" s="1181"/>
      <c r="D32" s="499">
        <f t="shared" si="8"/>
        <v>0</v>
      </c>
      <c r="E32" s="500">
        <f t="shared" si="8"/>
        <v>0</v>
      </c>
      <c r="F32" s="329">
        <f t="shared" si="6"/>
        <v>0</v>
      </c>
      <c r="G32" s="428">
        <f t="shared" si="6"/>
        <v>0</v>
      </c>
      <c r="H32" s="309">
        <f t="shared" si="6"/>
        <v>0</v>
      </c>
      <c r="I32" s="451">
        <f t="shared" si="6"/>
        <v>0</v>
      </c>
      <c r="J32" s="890">
        <f>'（参考）損益計算書'!C39</f>
        <v>1050</v>
      </c>
    </row>
    <row r="33" spans="1:38" ht="14.1" customHeight="1">
      <c r="A33" s="1192"/>
      <c r="B33" s="1180" t="s">
        <v>103</v>
      </c>
      <c r="C33" s="1181"/>
      <c r="D33" s="499">
        <f t="shared" si="8"/>
        <v>0</v>
      </c>
      <c r="E33" s="500">
        <f t="shared" si="8"/>
        <v>0</v>
      </c>
      <c r="F33" s="329">
        <f t="shared" si="6"/>
        <v>0</v>
      </c>
      <c r="G33" s="428">
        <f t="shared" si="6"/>
        <v>0</v>
      </c>
      <c r="H33" s="309">
        <f t="shared" si="6"/>
        <v>0</v>
      </c>
      <c r="I33" s="451">
        <f t="shared" si="6"/>
        <v>0</v>
      </c>
      <c r="J33" s="890">
        <f>'（参考）損益計算書'!C42</f>
        <v>525</v>
      </c>
    </row>
    <row r="34" spans="1:38" ht="14.1" customHeight="1">
      <c r="A34" s="1192"/>
      <c r="B34" s="1180" t="s">
        <v>341</v>
      </c>
      <c r="C34" s="1181"/>
      <c r="D34" s="499">
        <f t="shared" si="8"/>
        <v>0</v>
      </c>
      <c r="E34" s="500">
        <f t="shared" si="8"/>
        <v>0</v>
      </c>
      <c r="F34" s="329">
        <f t="shared" si="6"/>
        <v>0</v>
      </c>
      <c r="G34" s="428">
        <f t="shared" si="6"/>
        <v>0</v>
      </c>
      <c r="H34" s="309">
        <f t="shared" si="6"/>
        <v>0</v>
      </c>
      <c r="I34" s="451">
        <f t="shared" si="6"/>
        <v>0</v>
      </c>
      <c r="J34" s="890">
        <f>'（参考）損益計算書'!C45</f>
        <v>7190</v>
      </c>
    </row>
    <row r="35" spans="1:38" ht="14.1" customHeight="1">
      <c r="A35" s="1192"/>
      <c r="B35" s="1180" t="s">
        <v>105</v>
      </c>
      <c r="C35" s="1181"/>
      <c r="D35" s="499">
        <f t="shared" si="8"/>
        <v>0</v>
      </c>
      <c r="E35" s="500">
        <f t="shared" si="8"/>
        <v>0</v>
      </c>
      <c r="F35" s="329">
        <f t="shared" si="6"/>
        <v>0</v>
      </c>
      <c r="G35" s="428">
        <f t="shared" si="6"/>
        <v>0</v>
      </c>
      <c r="H35" s="309">
        <f t="shared" si="6"/>
        <v>0</v>
      </c>
      <c r="I35" s="451">
        <f t="shared" si="6"/>
        <v>0</v>
      </c>
      <c r="J35" s="510"/>
    </row>
    <row r="36" spans="1:38" ht="14.1" customHeight="1">
      <c r="A36" s="1192"/>
      <c r="B36" s="1180" t="s">
        <v>106</v>
      </c>
      <c r="C36" s="1181"/>
      <c r="D36" s="484">
        <f t="shared" si="8"/>
        <v>0</v>
      </c>
      <c r="E36" s="340">
        <f t="shared" si="8"/>
        <v>0</v>
      </c>
      <c r="F36" s="286">
        <f t="shared" si="6"/>
        <v>0</v>
      </c>
      <c r="G36" s="429">
        <f t="shared" si="6"/>
        <v>0</v>
      </c>
      <c r="H36" s="309">
        <f t="shared" si="6"/>
        <v>0</v>
      </c>
      <c r="I36" s="451">
        <f t="shared" si="6"/>
        <v>0</v>
      </c>
      <c r="J36" s="510"/>
    </row>
    <row r="37" spans="1:38" ht="14.1" customHeight="1">
      <c r="A37" s="1192"/>
      <c r="B37" s="1229" t="s">
        <v>107</v>
      </c>
      <c r="C37" s="1230"/>
      <c r="D37" s="484">
        <f t="shared" si="8"/>
        <v>0</v>
      </c>
      <c r="E37" s="340">
        <f t="shared" si="8"/>
        <v>0</v>
      </c>
      <c r="F37" s="286">
        <f t="shared" si="6"/>
        <v>0</v>
      </c>
      <c r="G37" s="426">
        <f t="shared" si="6"/>
        <v>0</v>
      </c>
      <c r="H37" s="309">
        <f t="shared" si="6"/>
        <v>0</v>
      </c>
      <c r="I37" s="451">
        <f t="shared" si="6"/>
        <v>0</v>
      </c>
      <c r="J37" s="510"/>
    </row>
    <row r="38" spans="1:38" s="127" customFormat="1" ht="18.75" customHeight="1" thickBot="1">
      <c r="A38" s="1192"/>
      <c r="B38" s="1160" t="s">
        <v>108</v>
      </c>
      <c r="C38" s="1161"/>
      <c r="D38" s="485">
        <f t="shared" si="8"/>
        <v>0</v>
      </c>
      <c r="E38" s="341">
        <f t="shared" si="8"/>
        <v>0</v>
      </c>
      <c r="F38" s="330">
        <f t="shared" si="8"/>
        <v>0</v>
      </c>
      <c r="G38" s="430">
        <f t="shared" si="8"/>
        <v>0</v>
      </c>
      <c r="H38" s="309">
        <f t="shared" si="8"/>
        <v>0</v>
      </c>
      <c r="I38" s="451">
        <f t="shared" si="8"/>
        <v>0</v>
      </c>
      <c r="J38" s="511"/>
    </row>
    <row r="39" spans="1:38" ht="14.1" customHeight="1" thickBot="1">
      <c r="A39" s="1193"/>
      <c r="B39" s="1150" t="s">
        <v>109</v>
      </c>
      <c r="C39" s="1151"/>
      <c r="D39" s="486">
        <f>SUM(D20:D38)</f>
        <v>0</v>
      </c>
      <c r="E39" s="342">
        <f>SUM(E20:E38)</f>
        <v>0</v>
      </c>
      <c r="F39" s="331">
        <f t="shared" ref="F39:I39" si="10">SUM(F20:F38)</f>
        <v>0</v>
      </c>
      <c r="G39" s="431">
        <f t="shared" si="10"/>
        <v>0</v>
      </c>
      <c r="H39" s="306">
        <f t="shared" si="10"/>
        <v>0</v>
      </c>
      <c r="I39" s="448">
        <f t="shared" si="10"/>
        <v>0</v>
      </c>
      <c r="J39" s="508"/>
    </row>
    <row r="40" spans="1:38" ht="14.1" customHeight="1" thickBot="1">
      <c r="A40" s="1150" t="s">
        <v>110</v>
      </c>
      <c r="B40" s="1151"/>
      <c r="C40" s="1151"/>
      <c r="D40" s="486">
        <f t="shared" ref="D40" si="11">((9*400000)/60)*D5</f>
        <v>0</v>
      </c>
      <c r="E40" s="342">
        <f t="shared" ref="E40:H40" si="12">((9*400000)/60)*E5</f>
        <v>0</v>
      </c>
      <c r="F40" s="331">
        <f t="shared" si="12"/>
        <v>0</v>
      </c>
      <c r="G40" s="431">
        <f t="shared" si="12"/>
        <v>0</v>
      </c>
      <c r="H40" s="306">
        <f t="shared" si="12"/>
        <v>0</v>
      </c>
      <c r="I40" s="448">
        <f>((9*400000)/60)*I5</f>
        <v>0</v>
      </c>
      <c r="J40" s="508"/>
    </row>
    <row r="41" spans="1:38" ht="14.1" customHeight="1" thickBot="1">
      <c r="A41" s="1150" t="s">
        <v>111</v>
      </c>
      <c r="B41" s="1151"/>
      <c r="C41" s="1151"/>
      <c r="D41" s="486">
        <f t="shared" ref="D41" si="13">D39</f>
        <v>0</v>
      </c>
      <c r="E41" s="342">
        <f t="shared" ref="E41:I41" si="14">E39</f>
        <v>0</v>
      </c>
      <c r="F41" s="331">
        <f t="shared" si="14"/>
        <v>0</v>
      </c>
      <c r="G41" s="431">
        <f t="shared" si="14"/>
        <v>0</v>
      </c>
      <c r="H41" s="306">
        <f t="shared" si="14"/>
        <v>0</v>
      </c>
      <c r="I41" s="448">
        <f t="shared" si="14"/>
        <v>0</v>
      </c>
      <c r="J41" s="508"/>
    </row>
    <row r="42" spans="1:38" ht="14.1" customHeight="1" thickBot="1">
      <c r="A42" s="1231" t="s">
        <v>112</v>
      </c>
      <c r="B42" s="1227" t="s">
        <v>113</v>
      </c>
      <c r="C42" s="1228"/>
      <c r="D42" s="772"/>
      <c r="E42" s="773"/>
      <c r="F42" s="774"/>
      <c r="G42" s="775"/>
      <c r="H42" s="776"/>
      <c r="I42" s="777"/>
      <c r="J42" s="516"/>
      <c r="L42" s="84" t="s">
        <v>333</v>
      </c>
    </row>
    <row r="43" spans="1:38" ht="14.1" customHeight="1">
      <c r="A43" s="1232"/>
      <c r="B43" s="1148" t="s">
        <v>114</v>
      </c>
      <c r="C43" s="1149"/>
      <c r="D43" s="487">
        <f>D$9*D$12*$M43+D$9*$M44+D$9*$M45</f>
        <v>0</v>
      </c>
      <c r="E43" s="343">
        <f t="shared" ref="E43:I43" si="15">E$9*E$12*$M43+E$9*$M44+E$9*$M45</f>
        <v>0</v>
      </c>
      <c r="F43" s="323">
        <f t="shared" si="15"/>
        <v>0</v>
      </c>
      <c r="G43" s="427">
        <f t="shared" si="15"/>
        <v>0</v>
      </c>
      <c r="H43" s="308">
        <f t="shared" si="15"/>
        <v>0</v>
      </c>
      <c r="I43" s="450">
        <f t="shared" si="15"/>
        <v>0</v>
      </c>
      <c r="J43" s="857"/>
      <c r="K43" s="84" t="s">
        <v>328</v>
      </c>
      <c r="L43" s="602" t="s">
        <v>334</v>
      </c>
      <c r="M43" s="865">
        <v>0.02</v>
      </c>
    </row>
    <row r="44" spans="1:38" ht="14.1" customHeight="1">
      <c r="A44" s="1232"/>
      <c r="B44" s="1144" t="s">
        <v>115</v>
      </c>
      <c r="C44" s="1145"/>
      <c r="D44" s="487">
        <f t="shared" ref="D44:I47" si="16">D$5*$J44</f>
        <v>0</v>
      </c>
      <c r="E44" s="343">
        <f t="shared" si="16"/>
        <v>0</v>
      </c>
      <c r="F44" s="323">
        <f t="shared" si="16"/>
        <v>0</v>
      </c>
      <c r="G44" s="427">
        <f t="shared" si="16"/>
        <v>0</v>
      </c>
      <c r="H44" s="308">
        <f t="shared" si="16"/>
        <v>0</v>
      </c>
      <c r="I44" s="450">
        <f t="shared" si="16"/>
        <v>0</v>
      </c>
      <c r="J44" s="498"/>
      <c r="L44" s="599" t="s">
        <v>330</v>
      </c>
      <c r="M44" s="678">
        <v>2510</v>
      </c>
    </row>
    <row r="45" spans="1:38" s="83" customFormat="1" ht="14.1" customHeight="1" thickBot="1">
      <c r="A45" s="1232"/>
      <c r="B45" s="1146" t="s">
        <v>116</v>
      </c>
      <c r="C45" s="1147"/>
      <c r="D45" s="503">
        <f t="shared" si="16"/>
        <v>0</v>
      </c>
      <c r="E45" s="504">
        <f t="shared" si="16"/>
        <v>0</v>
      </c>
      <c r="F45" s="332">
        <f t="shared" si="16"/>
        <v>0</v>
      </c>
      <c r="G45" s="505">
        <f t="shared" si="16"/>
        <v>0</v>
      </c>
      <c r="H45" s="506">
        <f t="shared" si="16"/>
        <v>0</v>
      </c>
      <c r="I45" s="507">
        <f t="shared" si="16"/>
        <v>0</v>
      </c>
      <c r="J45" s="498"/>
      <c r="K45" s="84"/>
      <c r="L45" s="598" t="s">
        <v>300</v>
      </c>
      <c r="M45" s="679">
        <v>300</v>
      </c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</row>
    <row r="46" spans="1:38" s="83" customFormat="1" ht="14.1" customHeight="1" thickBot="1">
      <c r="A46" s="1232"/>
      <c r="B46" s="1154" t="s">
        <v>117</v>
      </c>
      <c r="C46" s="1155"/>
      <c r="D46" s="490">
        <f>D$5*$M50*$N50+D$7*$M49*$N49+D$5*$M48*$N48</f>
        <v>0</v>
      </c>
      <c r="E46" s="346">
        <f t="shared" ref="E46:H46" si="17">E$5*$M48*$N48+E$7*$M49*O$49</f>
        <v>0</v>
      </c>
      <c r="F46" s="333">
        <f t="shared" si="17"/>
        <v>0</v>
      </c>
      <c r="G46" s="428">
        <f t="shared" si="17"/>
        <v>0</v>
      </c>
      <c r="H46" s="309">
        <f t="shared" si="17"/>
        <v>0</v>
      </c>
      <c r="I46" s="451">
        <f>I$5*$M48*$N48+I$7*$M49*$S49</f>
        <v>0</v>
      </c>
      <c r="J46" s="514"/>
      <c r="K46" s="849" t="s">
        <v>328</v>
      </c>
      <c r="L46" s="113" t="s">
        <v>331</v>
      </c>
    </row>
    <row r="47" spans="1:38" s="83" customFormat="1" ht="14.1" customHeight="1" thickBot="1">
      <c r="A47" s="1232"/>
      <c r="B47" s="1189" t="s">
        <v>335</v>
      </c>
      <c r="C47" s="1190"/>
      <c r="D47" s="757">
        <f t="shared" si="16"/>
        <v>0</v>
      </c>
      <c r="E47" s="869">
        <f t="shared" si="16"/>
        <v>0</v>
      </c>
      <c r="F47" s="870">
        <f t="shared" si="16"/>
        <v>0</v>
      </c>
      <c r="G47" s="871">
        <f t="shared" si="16"/>
        <v>0</v>
      </c>
      <c r="H47" s="872">
        <f t="shared" si="16"/>
        <v>0</v>
      </c>
      <c r="I47" s="873">
        <f t="shared" si="16"/>
        <v>0</v>
      </c>
      <c r="J47" s="874"/>
      <c r="L47" s="862"/>
      <c r="M47" s="863" t="s">
        <v>301</v>
      </c>
      <c r="N47" s="864" t="s">
        <v>302</v>
      </c>
    </row>
    <row r="48" spans="1:38" s="83" customFormat="1" ht="14.1" customHeight="1">
      <c r="A48" s="1232"/>
      <c r="B48" s="1216" t="s">
        <v>118</v>
      </c>
      <c r="C48" s="1158" t="s">
        <v>119</v>
      </c>
      <c r="D48" s="1142"/>
      <c r="E48" s="1164"/>
      <c r="F48" s="1166"/>
      <c r="G48" s="1169"/>
      <c r="H48" s="1225"/>
      <c r="I48" s="1171"/>
      <c r="J48" s="1173" t="str">
        <f t="shared" ref="J48:J50" si="18">IF(D48="","",D48/$D$5)</f>
        <v/>
      </c>
      <c r="L48" s="860" t="s">
        <v>329</v>
      </c>
      <c r="M48" s="861">
        <v>400000</v>
      </c>
      <c r="N48" s="866">
        <v>0.03</v>
      </c>
    </row>
    <row r="49" spans="1:14" s="83" customFormat="1" ht="14.1" customHeight="1">
      <c r="A49" s="1232"/>
      <c r="B49" s="1217"/>
      <c r="C49" s="1159"/>
      <c r="D49" s="1143"/>
      <c r="E49" s="1165"/>
      <c r="F49" s="1167"/>
      <c r="G49" s="1170"/>
      <c r="H49" s="1226"/>
      <c r="I49" s="1172"/>
      <c r="J49" s="1174"/>
      <c r="L49" s="599" t="s">
        <v>64</v>
      </c>
      <c r="M49" s="858"/>
      <c r="N49" s="867">
        <v>0</v>
      </c>
    </row>
    <row r="50" spans="1:14" s="83" customFormat="1" ht="14.1" customHeight="1" thickBot="1">
      <c r="A50" s="1232"/>
      <c r="B50" s="1217"/>
      <c r="C50" s="1158" t="s">
        <v>120</v>
      </c>
      <c r="D50" s="1142"/>
      <c r="E50" s="1164"/>
      <c r="F50" s="1166"/>
      <c r="G50" s="1169"/>
      <c r="H50" s="1225"/>
      <c r="I50" s="1171"/>
      <c r="J50" s="1173" t="str">
        <f t="shared" si="18"/>
        <v/>
      </c>
      <c r="L50" s="598" t="s">
        <v>332</v>
      </c>
      <c r="M50" s="859"/>
      <c r="N50" s="868">
        <v>0</v>
      </c>
    </row>
    <row r="51" spans="1:14" s="83" customFormat="1" ht="14.1" customHeight="1" thickBot="1">
      <c r="A51" s="1233"/>
      <c r="B51" s="1218"/>
      <c r="C51" s="1215"/>
      <c r="D51" s="1222"/>
      <c r="E51" s="1168"/>
      <c r="F51" s="1167"/>
      <c r="G51" s="1170"/>
      <c r="H51" s="1226"/>
      <c r="I51" s="1172"/>
      <c r="J51" s="1175"/>
    </row>
    <row r="52" spans="1:14" s="83" customFormat="1" ht="14.1" customHeight="1" thickBot="1">
      <c r="A52" s="1197" t="s">
        <v>121</v>
      </c>
      <c r="B52" s="1198"/>
      <c r="C52" s="1198"/>
      <c r="D52" s="488">
        <f>D42+D46+D47+D48-D50</f>
        <v>0</v>
      </c>
      <c r="E52" s="344">
        <f>E42+E46+E47+E48-E50</f>
        <v>0</v>
      </c>
      <c r="F52" s="334">
        <f t="shared" ref="F52:I52" si="19">F42+F46+F47+F48-F50</f>
        <v>0</v>
      </c>
      <c r="G52" s="432">
        <f t="shared" si="19"/>
        <v>0</v>
      </c>
      <c r="H52" s="463">
        <f t="shared" si="19"/>
        <v>0</v>
      </c>
      <c r="I52" s="453">
        <f t="shared" si="19"/>
        <v>0</v>
      </c>
      <c r="J52" s="518"/>
    </row>
    <row r="53" spans="1:14" s="83" customFormat="1" ht="14.1" customHeight="1">
      <c r="A53" s="1185" t="s">
        <v>122</v>
      </c>
      <c r="B53" s="1187" t="s">
        <v>123</v>
      </c>
      <c r="C53" s="1188"/>
      <c r="D53" s="489">
        <f t="shared" ref="D53:I54" si="20">D$5*$J53</f>
        <v>0</v>
      </c>
      <c r="E53" s="345">
        <f t="shared" si="20"/>
        <v>0</v>
      </c>
      <c r="F53" s="333">
        <f t="shared" si="20"/>
        <v>0</v>
      </c>
      <c r="G53" s="428">
        <f t="shared" si="20"/>
        <v>0</v>
      </c>
      <c r="H53" s="464">
        <f t="shared" si="20"/>
        <v>0</v>
      </c>
      <c r="I53" s="454">
        <f t="shared" si="20"/>
        <v>0</v>
      </c>
      <c r="J53" s="517"/>
      <c r="K53" s="849" t="s">
        <v>328</v>
      </c>
      <c r="L53" s="883" t="s">
        <v>336</v>
      </c>
    </row>
    <row r="54" spans="1:14" s="83" customFormat="1" ht="14.1" customHeight="1">
      <c r="A54" s="1186"/>
      <c r="B54" s="1180" t="s">
        <v>124</v>
      </c>
      <c r="C54" s="1181"/>
      <c r="D54" s="489">
        <f t="shared" si="20"/>
        <v>0</v>
      </c>
      <c r="E54" s="345">
        <f t="shared" si="20"/>
        <v>0</v>
      </c>
      <c r="F54" s="333">
        <f t="shared" si="20"/>
        <v>0</v>
      </c>
      <c r="G54" s="428">
        <f t="shared" si="20"/>
        <v>0</v>
      </c>
      <c r="H54" s="464">
        <f t="shared" si="20"/>
        <v>0</v>
      </c>
      <c r="I54" s="454">
        <f t="shared" si="20"/>
        <v>0</v>
      </c>
      <c r="J54" s="515"/>
      <c r="K54" s="849" t="s">
        <v>328</v>
      </c>
      <c r="L54" s="883" t="s">
        <v>336</v>
      </c>
    </row>
    <row r="55" spans="1:14" s="83" customFormat="1" ht="14.1" customHeight="1">
      <c r="A55" s="1186"/>
      <c r="B55" s="1199" t="s">
        <v>125</v>
      </c>
      <c r="C55" s="1200"/>
      <c r="D55" s="884"/>
      <c r="E55" s="885"/>
      <c r="F55" s="886"/>
      <c r="G55" s="887"/>
      <c r="H55" s="888"/>
      <c r="I55" s="889"/>
      <c r="J55" s="881"/>
    </row>
    <row r="56" spans="1:14" s="83" customFormat="1" ht="14.1" customHeight="1" thickBot="1">
      <c r="A56" s="1186"/>
      <c r="B56" s="1207" t="s">
        <v>126</v>
      </c>
      <c r="C56" s="1208"/>
      <c r="D56" s="875"/>
      <c r="E56" s="876"/>
      <c r="F56" s="877"/>
      <c r="G56" s="878"/>
      <c r="H56" s="879"/>
      <c r="I56" s="880"/>
      <c r="J56" s="882"/>
    </row>
    <row r="57" spans="1:14" s="83" customFormat="1" ht="14.1" customHeight="1" thickBot="1">
      <c r="A57" s="1219" t="s">
        <v>127</v>
      </c>
      <c r="B57" s="1220"/>
      <c r="C57" s="1221"/>
      <c r="D57" s="486">
        <f>SUM(D53:D56)</f>
        <v>0</v>
      </c>
      <c r="E57" s="342">
        <f>SUM(E53:E56)</f>
        <v>0</v>
      </c>
      <c r="F57" s="285">
        <f t="shared" ref="F57:I57" si="21">SUM(F53:F56)</f>
        <v>0</v>
      </c>
      <c r="G57" s="433">
        <f t="shared" si="21"/>
        <v>0</v>
      </c>
      <c r="H57" s="310">
        <f t="shared" si="21"/>
        <v>0</v>
      </c>
      <c r="I57" s="455">
        <f t="shared" si="21"/>
        <v>0</v>
      </c>
      <c r="J57" s="149"/>
    </row>
    <row r="58" spans="1:14" s="83" customFormat="1" ht="14.1" customHeight="1" thickBot="1">
      <c r="A58" s="1182" t="s">
        <v>128</v>
      </c>
      <c r="B58" s="1183"/>
      <c r="C58" s="1184"/>
      <c r="D58" s="480">
        <f>D41+D52+D57</f>
        <v>0</v>
      </c>
      <c r="E58" s="337">
        <f>E41+E52+E57</f>
        <v>0</v>
      </c>
      <c r="F58" s="284">
        <f t="shared" ref="F58:I58" si="22">F41+F52+F57</f>
        <v>0</v>
      </c>
      <c r="G58" s="434">
        <f t="shared" si="22"/>
        <v>0</v>
      </c>
      <c r="H58" s="311">
        <f t="shared" si="22"/>
        <v>0</v>
      </c>
      <c r="I58" s="456">
        <f t="shared" si="22"/>
        <v>0</v>
      </c>
      <c r="J58" s="149"/>
    </row>
    <row r="59" spans="1:14" s="83" customFormat="1" ht="14.1" customHeight="1" thickBot="1">
      <c r="A59" s="84"/>
      <c r="B59" s="84"/>
      <c r="C59" s="84"/>
      <c r="D59" s="132"/>
      <c r="E59" s="132"/>
      <c r="F59" s="133"/>
      <c r="G59" s="84"/>
      <c r="H59" s="84"/>
      <c r="I59" s="84"/>
    </row>
    <row r="60" spans="1:14" s="83" customFormat="1" ht="14.1" customHeight="1" thickBot="1">
      <c r="A60" s="1182" t="s">
        <v>129</v>
      </c>
      <c r="B60" s="1183"/>
      <c r="C60" s="1183"/>
      <c r="D60" s="354">
        <f>D19-D58</f>
        <v>0</v>
      </c>
      <c r="E60" s="354">
        <f>E19-E58</f>
        <v>0</v>
      </c>
      <c r="F60" s="355">
        <f>F19-F58</f>
        <v>0</v>
      </c>
      <c r="G60" s="355">
        <f t="shared" ref="G60:I60" si="23">G19-G58</f>
        <v>0</v>
      </c>
      <c r="H60" s="764">
        <f t="shared" si="23"/>
        <v>0</v>
      </c>
      <c r="I60" s="412">
        <f t="shared" si="23"/>
        <v>0</v>
      </c>
    </row>
    <row r="61" spans="1:14" s="83" customFormat="1" ht="14.1" customHeight="1">
      <c r="A61" s="84"/>
      <c r="B61" s="84"/>
      <c r="C61" s="84"/>
      <c r="D61" s="86"/>
      <c r="E61" s="86"/>
      <c r="F61" s="84"/>
      <c r="G61" s="84"/>
      <c r="H61" s="84"/>
      <c r="I61" s="84"/>
    </row>
    <row r="62" spans="1:14" s="83" customFormat="1" ht="14.1" customHeight="1">
      <c r="C62" s="84"/>
      <c r="D62" s="86"/>
      <c r="E62" s="86"/>
      <c r="F62" s="84"/>
      <c r="G62" s="84"/>
      <c r="H62" s="84"/>
      <c r="I62" s="84"/>
    </row>
    <row r="63" spans="1:14" s="83" customFormat="1" ht="14.1" customHeight="1">
      <c r="C63" s="84"/>
      <c r="D63" s="86"/>
      <c r="E63" s="86"/>
      <c r="F63" s="84"/>
      <c r="G63" s="84"/>
      <c r="H63" s="84"/>
      <c r="I63" s="84"/>
    </row>
    <row r="64" spans="1:14" s="83" customFormat="1" ht="14.1" customHeight="1">
      <c r="C64" s="84"/>
      <c r="D64" s="86"/>
      <c r="E64" s="86"/>
      <c r="F64" s="84"/>
      <c r="G64" s="84"/>
      <c r="H64" s="84"/>
      <c r="I64" s="84"/>
    </row>
    <row r="65" spans="1:38" s="83" customFormat="1" ht="14.1" customHeight="1">
      <c r="C65" s="84"/>
      <c r="D65" s="86"/>
      <c r="E65" s="86"/>
      <c r="F65" s="84"/>
      <c r="G65" s="84"/>
      <c r="H65" s="84"/>
      <c r="I65" s="84"/>
    </row>
    <row r="66" spans="1:38" s="83" customFormat="1" ht="14.1" customHeight="1">
      <c r="C66" s="84"/>
      <c r="D66" s="86"/>
      <c r="E66" s="86"/>
      <c r="F66" s="84"/>
      <c r="G66" s="84"/>
      <c r="H66" s="84"/>
      <c r="I66" s="84"/>
    </row>
    <row r="67" spans="1:38" s="83" customFormat="1" ht="14.1" customHeight="1">
      <c r="C67" s="84"/>
      <c r="D67" s="86"/>
      <c r="E67" s="86"/>
      <c r="F67" s="84"/>
      <c r="G67" s="84"/>
      <c r="H67" s="84"/>
      <c r="I67" s="84"/>
    </row>
    <row r="68" spans="1:38" s="83" customFormat="1" ht="14.1" customHeight="1">
      <c r="C68" s="84"/>
      <c r="D68" s="86"/>
      <c r="E68" s="86"/>
      <c r="F68" s="84"/>
      <c r="G68" s="84"/>
      <c r="H68" s="84"/>
      <c r="I68" s="84"/>
    </row>
    <row r="69" spans="1:38" s="83" customFormat="1" ht="14.1" customHeight="1">
      <c r="C69" s="134"/>
      <c r="D69" s="86"/>
      <c r="E69" s="86"/>
      <c r="F69" s="84"/>
      <c r="G69" s="84"/>
      <c r="H69" s="134"/>
      <c r="I69" s="134"/>
    </row>
    <row r="70" spans="1:38" s="83" customFormat="1" ht="14.1" customHeight="1">
      <c r="C70" s="134"/>
      <c r="D70" s="86"/>
      <c r="E70" s="86"/>
      <c r="F70" s="84"/>
      <c r="G70" s="84"/>
      <c r="H70" s="134"/>
      <c r="I70" s="134"/>
    </row>
    <row r="71" spans="1:38" s="83" customFormat="1" ht="14.1" customHeight="1">
      <c r="C71" s="84"/>
      <c r="D71" s="86"/>
      <c r="E71" s="86"/>
      <c r="F71" s="84"/>
      <c r="G71" s="84"/>
      <c r="H71" s="84"/>
      <c r="I71" s="84"/>
    </row>
    <row r="72" spans="1:38" s="83" customFormat="1" ht="14.1" customHeight="1">
      <c r="A72" s="84"/>
      <c r="B72" s="84"/>
      <c r="C72" s="84"/>
      <c r="D72" s="86"/>
      <c r="E72" s="86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</row>
    <row r="73" spans="1:38" s="83" customFormat="1" ht="14.1" customHeight="1">
      <c r="A73" s="84"/>
      <c r="B73" s="84"/>
      <c r="C73" s="84"/>
      <c r="D73" s="86"/>
      <c r="E73" s="86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</row>
    <row r="74" spans="1:38" s="83" customFormat="1" ht="14.1" customHeight="1">
      <c r="A74" s="84"/>
      <c r="B74" s="84"/>
      <c r="C74" s="84"/>
      <c r="D74" s="86"/>
      <c r="E74" s="86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</row>
    <row r="75" spans="1:38" s="83" customFormat="1" ht="14.1" customHeight="1">
      <c r="A75" s="84"/>
      <c r="B75" s="84"/>
      <c r="C75" s="84"/>
      <c r="D75" s="86"/>
      <c r="E75" s="86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</row>
  </sheetData>
  <mergeCells count="76">
    <mergeCell ref="D50:D51"/>
    <mergeCell ref="B12:C12"/>
    <mergeCell ref="A19:C19"/>
    <mergeCell ref="A11:A18"/>
    <mergeCell ref="H48:H49"/>
    <mergeCell ref="H50:H51"/>
    <mergeCell ref="A41:C41"/>
    <mergeCell ref="B42:C42"/>
    <mergeCell ref="B37:C37"/>
    <mergeCell ref="B26:C26"/>
    <mergeCell ref="B27:C27"/>
    <mergeCell ref="B28:C28"/>
    <mergeCell ref="B29:C29"/>
    <mergeCell ref="B39:C39"/>
    <mergeCell ref="A40:C40"/>
    <mergeCell ref="A42:A51"/>
    <mergeCell ref="A4:A10"/>
    <mergeCell ref="A52:C52"/>
    <mergeCell ref="A60:C60"/>
    <mergeCell ref="B55:C55"/>
    <mergeCell ref="B9:C9"/>
    <mergeCell ref="B10:C10"/>
    <mergeCell ref="B11:C11"/>
    <mergeCell ref="B13:C13"/>
    <mergeCell ref="B56:C56"/>
    <mergeCell ref="B20:C20"/>
    <mergeCell ref="B21:C21"/>
    <mergeCell ref="B22:C22"/>
    <mergeCell ref="B23:C23"/>
    <mergeCell ref="C50:C51"/>
    <mergeCell ref="B48:B51"/>
    <mergeCell ref="A57:C57"/>
    <mergeCell ref="A58:C58"/>
    <mergeCell ref="A53:A56"/>
    <mergeCell ref="B31:C31"/>
    <mergeCell ref="B32:C32"/>
    <mergeCell ref="B33:C33"/>
    <mergeCell ref="B34:C34"/>
    <mergeCell ref="B36:C36"/>
    <mergeCell ref="B53:C53"/>
    <mergeCell ref="B54:C54"/>
    <mergeCell ref="B46:C46"/>
    <mergeCell ref="B47:C47"/>
    <mergeCell ref="A20:A39"/>
    <mergeCell ref="B18:C18"/>
    <mergeCell ref="B30:C30"/>
    <mergeCell ref="B25:C25"/>
    <mergeCell ref="B24:C24"/>
    <mergeCell ref="B35:C35"/>
    <mergeCell ref="J3:J4"/>
    <mergeCell ref="E48:E49"/>
    <mergeCell ref="F48:F49"/>
    <mergeCell ref="E50:E51"/>
    <mergeCell ref="F50:F51"/>
    <mergeCell ref="G48:G49"/>
    <mergeCell ref="G50:G51"/>
    <mergeCell ref="I48:I49"/>
    <mergeCell ref="I50:I51"/>
    <mergeCell ref="J48:J49"/>
    <mergeCell ref="J50:J51"/>
    <mergeCell ref="B1:H1"/>
    <mergeCell ref="D48:D49"/>
    <mergeCell ref="B44:C44"/>
    <mergeCell ref="B45:C45"/>
    <mergeCell ref="B14:C14"/>
    <mergeCell ref="B4:C4"/>
    <mergeCell ref="B5:C5"/>
    <mergeCell ref="B6:C6"/>
    <mergeCell ref="B7:C7"/>
    <mergeCell ref="B8:C8"/>
    <mergeCell ref="B43:C43"/>
    <mergeCell ref="C48:C49"/>
    <mergeCell ref="B38:C38"/>
    <mergeCell ref="B15:C15"/>
    <mergeCell ref="B16:C16"/>
    <mergeCell ref="B17:C17"/>
  </mergeCells>
  <phoneticPr fontId="3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H76"/>
  <sheetViews>
    <sheetView showZeros="0" view="pageBreakPreview" zoomScale="85" zoomScaleNormal="100" zoomScaleSheetLayoutView="85" workbookViewId="0">
      <pane xSplit="6" topLeftCell="G1" activePane="topRight" state="frozen"/>
      <selection sqref="A1:F1"/>
      <selection pane="topRight" activeCell="L44" sqref="L44"/>
    </sheetView>
  </sheetViews>
  <sheetFormatPr defaultColWidth="10.28515625" defaultRowHeight="12"/>
  <cols>
    <col min="1" max="2" width="3.7109375" style="154" customWidth="1"/>
    <col min="3" max="3" width="20.7109375" style="154" customWidth="1"/>
    <col min="4" max="5" width="10.7109375" style="154" customWidth="1"/>
    <col min="6" max="6" width="12.7109375" style="154" customWidth="1"/>
    <col min="7" max="8" width="8.7109375" style="154" customWidth="1"/>
    <col min="9" max="9" width="14.7109375" style="154" customWidth="1"/>
    <col min="10" max="10" width="8.7109375" style="154" customWidth="1"/>
    <col min="11" max="11" width="12.7109375" style="154" customWidth="1"/>
    <col min="12" max="12" width="10.7109375" style="154" customWidth="1"/>
    <col min="13" max="14" width="16.7109375" style="154" customWidth="1"/>
    <col min="15" max="16" width="3.7109375" style="154" customWidth="1"/>
    <col min="17" max="17" width="20.7109375" style="154" customWidth="1"/>
    <col min="18" max="28" width="10.7109375" style="154" customWidth="1"/>
    <col min="29" max="29" width="14.7109375" style="154" customWidth="1"/>
    <col min="30" max="256" width="10.28515625" style="154"/>
    <col min="257" max="258" width="3.7109375" style="154" customWidth="1"/>
    <col min="259" max="259" width="20.7109375" style="154" customWidth="1"/>
    <col min="260" max="261" width="10.7109375" style="154" customWidth="1"/>
    <col min="262" max="262" width="12.7109375" style="154" customWidth="1"/>
    <col min="263" max="264" width="8.7109375" style="154" customWidth="1"/>
    <col min="265" max="265" width="14.7109375" style="154" customWidth="1"/>
    <col min="266" max="266" width="8.7109375" style="154" customWidth="1"/>
    <col min="267" max="267" width="12.7109375" style="154" customWidth="1"/>
    <col min="268" max="268" width="10.7109375" style="154" customWidth="1"/>
    <col min="269" max="270" width="16.7109375" style="154" customWidth="1"/>
    <col min="271" max="272" width="3.7109375" style="154" customWidth="1"/>
    <col min="273" max="273" width="20.7109375" style="154" customWidth="1"/>
    <col min="274" max="284" width="10.7109375" style="154" customWidth="1"/>
    <col min="285" max="285" width="14.7109375" style="154" customWidth="1"/>
    <col min="286" max="512" width="10.28515625" style="154"/>
    <col min="513" max="514" width="3.7109375" style="154" customWidth="1"/>
    <col min="515" max="515" width="20.7109375" style="154" customWidth="1"/>
    <col min="516" max="517" width="10.7109375" style="154" customWidth="1"/>
    <col min="518" max="518" width="12.7109375" style="154" customWidth="1"/>
    <col min="519" max="520" width="8.7109375" style="154" customWidth="1"/>
    <col min="521" max="521" width="14.7109375" style="154" customWidth="1"/>
    <col min="522" max="522" width="8.7109375" style="154" customWidth="1"/>
    <col min="523" max="523" width="12.7109375" style="154" customWidth="1"/>
    <col min="524" max="524" width="10.7109375" style="154" customWidth="1"/>
    <col min="525" max="526" width="16.7109375" style="154" customWidth="1"/>
    <col min="527" max="528" width="3.7109375" style="154" customWidth="1"/>
    <col min="529" max="529" width="20.7109375" style="154" customWidth="1"/>
    <col min="530" max="540" width="10.7109375" style="154" customWidth="1"/>
    <col min="541" max="541" width="14.7109375" style="154" customWidth="1"/>
    <col min="542" max="768" width="10.28515625" style="154"/>
    <col min="769" max="770" width="3.7109375" style="154" customWidth="1"/>
    <col min="771" max="771" width="20.7109375" style="154" customWidth="1"/>
    <col min="772" max="773" width="10.7109375" style="154" customWidth="1"/>
    <col min="774" max="774" width="12.7109375" style="154" customWidth="1"/>
    <col min="775" max="776" width="8.7109375" style="154" customWidth="1"/>
    <col min="777" max="777" width="14.7109375" style="154" customWidth="1"/>
    <col min="778" max="778" width="8.7109375" style="154" customWidth="1"/>
    <col min="779" max="779" width="12.7109375" style="154" customWidth="1"/>
    <col min="780" max="780" width="10.7109375" style="154" customWidth="1"/>
    <col min="781" max="782" width="16.7109375" style="154" customWidth="1"/>
    <col min="783" max="784" width="3.7109375" style="154" customWidth="1"/>
    <col min="785" max="785" width="20.7109375" style="154" customWidth="1"/>
    <col min="786" max="796" width="10.7109375" style="154" customWidth="1"/>
    <col min="797" max="797" width="14.7109375" style="154" customWidth="1"/>
    <col min="798" max="1024" width="10.28515625" style="154"/>
    <col min="1025" max="1026" width="3.7109375" style="154" customWidth="1"/>
    <col min="1027" max="1027" width="20.7109375" style="154" customWidth="1"/>
    <col min="1028" max="1029" width="10.7109375" style="154" customWidth="1"/>
    <col min="1030" max="1030" width="12.7109375" style="154" customWidth="1"/>
    <col min="1031" max="1032" width="8.7109375" style="154" customWidth="1"/>
    <col min="1033" max="1033" width="14.7109375" style="154" customWidth="1"/>
    <col min="1034" max="1034" width="8.7109375" style="154" customWidth="1"/>
    <col min="1035" max="1035" width="12.7109375" style="154" customWidth="1"/>
    <col min="1036" max="1036" width="10.7109375" style="154" customWidth="1"/>
    <col min="1037" max="1038" width="16.7109375" style="154" customWidth="1"/>
    <col min="1039" max="1040" width="3.7109375" style="154" customWidth="1"/>
    <col min="1041" max="1041" width="20.7109375" style="154" customWidth="1"/>
    <col min="1042" max="1052" width="10.7109375" style="154" customWidth="1"/>
    <col min="1053" max="1053" width="14.7109375" style="154" customWidth="1"/>
    <col min="1054" max="1280" width="10.28515625" style="154"/>
    <col min="1281" max="1282" width="3.7109375" style="154" customWidth="1"/>
    <col min="1283" max="1283" width="20.7109375" style="154" customWidth="1"/>
    <col min="1284" max="1285" width="10.7109375" style="154" customWidth="1"/>
    <col min="1286" max="1286" width="12.7109375" style="154" customWidth="1"/>
    <col min="1287" max="1288" width="8.7109375" style="154" customWidth="1"/>
    <col min="1289" max="1289" width="14.7109375" style="154" customWidth="1"/>
    <col min="1290" max="1290" width="8.7109375" style="154" customWidth="1"/>
    <col min="1291" max="1291" width="12.7109375" style="154" customWidth="1"/>
    <col min="1292" max="1292" width="10.7109375" style="154" customWidth="1"/>
    <col min="1293" max="1294" width="16.7109375" style="154" customWidth="1"/>
    <col min="1295" max="1296" width="3.7109375" style="154" customWidth="1"/>
    <col min="1297" max="1297" width="20.7109375" style="154" customWidth="1"/>
    <col min="1298" max="1308" width="10.7109375" style="154" customWidth="1"/>
    <col min="1309" max="1309" width="14.7109375" style="154" customWidth="1"/>
    <col min="1310" max="1536" width="10.28515625" style="154"/>
    <col min="1537" max="1538" width="3.7109375" style="154" customWidth="1"/>
    <col min="1539" max="1539" width="20.7109375" style="154" customWidth="1"/>
    <col min="1540" max="1541" width="10.7109375" style="154" customWidth="1"/>
    <col min="1542" max="1542" width="12.7109375" style="154" customWidth="1"/>
    <col min="1543" max="1544" width="8.7109375" style="154" customWidth="1"/>
    <col min="1545" max="1545" width="14.7109375" style="154" customWidth="1"/>
    <col min="1546" max="1546" width="8.7109375" style="154" customWidth="1"/>
    <col min="1547" max="1547" width="12.7109375" style="154" customWidth="1"/>
    <col min="1548" max="1548" width="10.7109375" style="154" customWidth="1"/>
    <col min="1549" max="1550" width="16.7109375" style="154" customWidth="1"/>
    <col min="1551" max="1552" width="3.7109375" style="154" customWidth="1"/>
    <col min="1553" max="1553" width="20.7109375" style="154" customWidth="1"/>
    <col min="1554" max="1564" width="10.7109375" style="154" customWidth="1"/>
    <col min="1565" max="1565" width="14.7109375" style="154" customWidth="1"/>
    <col min="1566" max="1792" width="10.28515625" style="154"/>
    <col min="1793" max="1794" width="3.7109375" style="154" customWidth="1"/>
    <col min="1795" max="1795" width="20.7109375" style="154" customWidth="1"/>
    <col min="1796" max="1797" width="10.7109375" style="154" customWidth="1"/>
    <col min="1798" max="1798" width="12.7109375" style="154" customWidth="1"/>
    <col min="1799" max="1800" width="8.7109375" style="154" customWidth="1"/>
    <col min="1801" max="1801" width="14.7109375" style="154" customWidth="1"/>
    <col min="1802" max="1802" width="8.7109375" style="154" customWidth="1"/>
    <col min="1803" max="1803" width="12.7109375" style="154" customWidth="1"/>
    <col min="1804" max="1804" width="10.7109375" style="154" customWidth="1"/>
    <col min="1805" max="1806" width="16.7109375" style="154" customWidth="1"/>
    <col min="1807" max="1808" width="3.7109375" style="154" customWidth="1"/>
    <col min="1809" max="1809" width="20.7109375" style="154" customWidth="1"/>
    <col min="1810" max="1820" width="10.7109375" style="154" customWidth="1"/>
    <col min="1821" max="1821" width="14.7109375" style="154" customWidth="1"/>
    <col min="1822" max="2048" width="10.28515625" style="154"/>
    <col min="2049" max="2050" width="3.7109375" style="154" customWidth="1"/>
    <col min="2051" max="2051" width="20.7109375" style="154" customWidth="1"/>
    <col min="2052" max="2053" width="10.7109375" style="154" customWidth="1"/>
    <col min="2054" max="2054" width="12.7109375" style="154" customWidth="1"/>
    <col min="2055" max="2056" width="8.7109375" style="154" customWidth="1"/>
    <col min="2057" max="2057" width="14.7109375" style="154" customWidth="1"/>
    <col min="2058" max="2058" width="8.7109375" style="154" customWidth="1"/>
    <col min="2059" max="2059" width="12.7109375" style="154" customWidth="1"/>
    <col min="2060" max="2060" width="10.7109375" style="154" customWidth="1"/>
    <col min="2061" max="2062" width="16.7109375" style="154" customWidth="1"/>
    <col min="2063" max="2064" width="3.7109375" style="154" customWidth="1"/>
    <col min="2065" max="2065" width="20.7109375" style="154" customWidth="1"/>
    <col min="2066" max="2076" width="10.7109375" style="154" customWidth="1"/>
    <col min="2077" max="2077" width="14.7109375" style="154" customWidth="1"/>
    <col min="2078" max="2304" width="10.28515625" style="154"/>
    <col min="2305" max="2306" width="3.7109375" style="154" customWidth="1"/>
    <col min="2307" max="2307" width="20.7109375" style="154" customWidth="1"/>
    <col min="2308" max="2309" width="10.7109375" style="154" customWidth="1"/>
    <col min="2310" max="2310" width="12.7109375" style="154" customWidth="1"/>
    <col min="2311" max="2312" width="8.7109375" style="154" customWidth="1"/>
    <col min="2313" max="2313" width="14.7109375" style="154" customWidth="1"/>
    <col min="2314" max="2314" width="8.7109375" style="154" customWidth="1"/>
    <col min="2315" max="2315" width="12.7109375" style="154" customWidth="1"/>
    <col min="2316" max="2316" width="10.7109375" style="154" customWidth="1"/>
    <col min="2317" max="2318" width="16.7109375" style="154" customWidth="1"/>
    <col min="2319" max="2320" width="3.7109375" style="154" customWidth="1"/>
    <col min="2321" max="2321" width="20.7109375" style="154" customWidth="1"/>
    <col min="2322" max="2332" width="10.7109375" style="154" customWidth="1"/>
    <col min="2333" max="2333" width="14.7109375" style="154" customWidth="1"/>
    <col min="2334" max="2560" width="10.28515625" style="154"/>
    <col min="2561" max="2562" width="3.7109375" style="154" customWidth="1"/>
    <col min="2563" max="2563" width="20.7109375" style="154" customWidth="1"/>
    <col min="2564" max="2565" width="10.7109375" style="154" customWidth="1"/>
    <col min="2566" max="2566" width="12.7109375" style="154" customWidth="1"/>
    <col min="2567" max="2568" width="8.7109375" style="154" customWidth="1"/>
    <col min="2569" max="2569" width="14.7109375" style="154" customWidth="1"/>
    <col min="2570" max="2570" width="8.7109375" style="154" customWidth="1"/>
    <col min="2571" max="2571" width="12.7109375" style="154" customWidth="1"/>
    <col min="2572" max="2572" width="10.7109375" style="154" customWidth="1"/>
    <col min="2573" max="2574" width="16.7109375" style="154" customWidth="1"/>
    <col min="2575" max="2576" width="3.7109375" style="154" customWidth="1"/>
    <col min="2577" max="2577" width="20.7109375" style="154" customWidth="1"/>
    <col min="2578" max="2588" width="10.7109375" style="154" customWidth="1"/>
    <col min="2589" max="2589" width="14.7109375" style="154" customWidth="1"/>
    <col min="2590" max="2816" width="10.28515625" style="154"/>
    <col min="2817" max="2818" width="3.7109375" style="154" customWidth="1"/>
    <col min="2819" max="2819" width="20.7109375" style="154" customWidth="1"/>
    <col min="2820" max="2821" width="10.7109375" style="154" customWidth="1"/>
    <col min="2822" max="2822" width="12.7109375" style="154" customWidth="1"/>
    <col min="2823" max="2824" width="8.7109375" style="154" customWidth="1"/>
    <col min="2825" max="2825" width="14.7109375" style="154" customWidth="1"/>
    <col min="2826" max="2826" width="8.7109375" style="154" customWidth="1"/>
    <col min="2827" max="2827" width="12.7109375" style="154" customWidth="1"/>
    <col min="2828" max="2828" width="10.7109375" style="154" customWidth="1"/>
    <col min="2829" max="2830" width="16.7109375" style="154" customWidth="1"/>
    <col min="2831" max="2832" width="3.7109375" style="154" customWidth="1"/>
    <col min="2833" max="2833" width="20.7109375" style="154" customWidth="1"/>
    <col min="2834" max="2844" width="10.7109375" style="154" customWidth="1"/>
    <col min="2845" max="2845" width="14.7109375" style="154" customWidth="1"/>
    <col min="2846" max="3072" width="10.28515625" style="154"/>
    <col min="3073" max="3074" width="3.7109375" style="154" customWidth="1"/>
    <col min="3075" max="3075" width="20.7109375" style="154" customWidth="1"/>
    <col min="3076" max="3077" width="10.7109375" style="154" customWidth="1"/>
    <col min="3078" max="3078" width="12.7109375" style="154" customWidth="1"/>
    <col min="3079" max="3080" width="8.7109375" style="154" customWidth="1"/>
    <col min="3081" max="3081" width="14.7109375" style="154" customWidth="1"/>
    <col min="3082" max="3082" width="8.7109375" style="154" customWidth="1"/>
    <col min="3083" max="3083" width="12.7109375" style="154" customWidth="1"/>
    <col min="3084" max="3084" width="10.7109375" style="154" customWidth="1"/>
    <col min="3085" max="3086" width="16.7109375" style="154" customWidth="1"/>
    <col min="3087" max="3088" width="3.7109375" style="154" customWidth="1"/>
    <col min="3089" max="3089" width="20.7109375" style="154" customWidth="1"/>
    <col min="3090" max="3100" width="10.7109375" style="154" customWidth="1"/>
    <col min="3101" max="3101" width="14.7109375" style="154" customWidth="1"/>
    <col min="3102" max="3328" width="10.28515625" style="154"/>
    <col min="3329" max="3330" width="3.7109375" style="154" customWidth="1"/>
    <col min="3331" max="3331" width="20.7109375" style="154" customWidth="1"/>
    <col min="3332" max="3333" width="10.7109375" style="154" customWidth="1"/>
    <col min="3334" max="3334" width="12.7109375" style="154" customWidth="1"/>
    <col min="3335" max="3336" width="8.7109375" style="154" customWidth="1"/>
    <col min="3337" max="3337" width="14.7109375" style="154" customWidth="1"/>
    <col min="3338" max="3338" width="8.7109375" style="154" customWidth="1"/>
    <col min="3339" max="3339" width="12.7109375" style="154" customWidth="1"/>
    <col min="3340" max="3340" width="10.7109375" style="154" customWidth="1"/>
    <col min="3341" max="3342" width="16.7109375" style="154" customWidth="1"/>
    <col min="3343" max="3344" width="3.7109375" style="154" customWidth="1"/>
    <col min="3345" max="3345" width="20.7109375" style="154" customWidth="1"/>
    <col min="3346" max="3356" width="10.7109375" style="154" customWidth="1"/>
    <col min="3357" max="3357" width="14.7109375" style="154" customWidth="1"/>
    <col min="3358" max="3584" width="10.28515625" style="154"/>
    <col min="3585" max="3586" width="3.7109375" style="154" customWidth="1"/>
    <col min="3587" max="3587" width="20.7109375" style="154" customWidth="1"/>
    <col min="3588" max="3589" width="10.7109375" style="154" customWidth="1"/>
    <col min="3590" max="3590" width="12.7109375" style="154" customWidth="1"/>
    <col min="3591" max="3592" width="8.7109375" style="154" customWidth="1"/>
    <col min="3593" max="3593" width="14.7109375" style="154" customWidth="1"/>
    <col min="3594" max="3594" width="8.7109375" style="154" customWidth="1"/>
    <col min="3595" max="3595" width="12.7109375" style="154" customWidth="1"/>
    <col min="3596" max="3596" width="10.7109375" style="154" customWidth="1"/>
    <col min="3597" max="3598" width="16.7109375" style="154" customWidth="1"/>
    <col min="3599" max="3600" width="3.7109375" style="154" customWidth="1"/>
    <col min="3601" max="3601" width="20.7109375" style="154" customWidth="1"/>
    <col min="3602" max="3612" width="10.7109375" style="154" customWidth="1"/>
    <col min="3613" max="3613" width="14.7109375" style="154" customWidth="1"/>
    <col min="3614" max="3840" width="10.28515625" style="154"/>
    <col min="3841" max="3842" width="3.7109375" style="154" customWidth="1"/>
    <col min="3843" max="3843" width="20.7109375" style="154" customWidth="1"/>
    <col min="3844" max="3845" width="10.7109375" style="154" customWidth="1"/>
    <col min="3846" max="3846" width="12.7109375" style="154" customWidth="1"/>
    <col min="3847" max="3848" width="8.7109375" style="154" customWidth="1"/>
    <col min="3849" max="3849" width="14.7109375" style="154" customWidth="1"/>
    <col min="3850" max="3850" width="8.7109375" style="154" customWidth="1"/>
    <col min="3851" max="3851" width="12.7109375" style="154" customWidth="1"/>
    <col min="3852" max="3852" width="10.7109375" style="154" customWidth="1"/>
    <col min="3853" max="3854" width="16.7109375" style="154" customWidth="1"/>
    <col min="3855" max="3856" width="3.7109375" style="154" customWidth="1"/>
    <col min="3857" max="3857" width="20.7109375" style="154" customWidth="1"/>
    <col min="3858" max="3868" width="10.7109375" style="154" customWidth="1"/>
    <col min="3869" max="3869" width="14.7109375" style="154" customWidth="1"/>
    <col min="3870" max="4096" width="10.28515625" style="154"/>
    <col min="4097" max="4098" width="3.7109375" style="154" customWidth="1"/>
    <col min="4099" max="4099" width="20.7109375" style="154" customWidth="1"/>
    <col min="4100" max="4101" width="10.7109375" style="154" customWidth="1"/>
    <col min="4102" max="4102" width="12.7109375" style="154" customWidth="1"/>
    <col min="4103" max="4104" width="8.7109375" style="154" customWidth="1"/>
    <col min="4105" max="4105" width="14.7109375" style="154" customWidth="1"/>
    <col min="4106" max="4106" width="8.7109375" style="154" customWidth="1"/>
    <col min="4107" max="4107" width="12.7109375" style="154" customWidth="1"/>
    <col min="4108" max="4108" width="10.7109375" style="154" customWidth="1"/>
    <col min="4109" max="4110" width="16.7109375" style="154" customWidth="1"/>
    <col min="4111" max="4112" width="3.7109375" style="154" customWidth="1"/>
    <col min="4113" max="4113" width="20.7109375" style="154" customWidth="1"/>
    <col min="4114" max="4124" width="10.7109375" style="154" customWidth="1"/>
    <col min="4125" max="4125" width="14.7109375" style="154" customWidth="1"/>
    <col min="4126" max="4352" width="10.28515625" style="154"/>
    <col min="4353" max="4354" width="3.7109375" style="154" customWidth="1"/>
    <col min="4355" max="4355" width="20.7109375" style="154" customWidth="1"/>
    <col min="4356" max="4357" width="10.7109375" style="154" customWidth="1"/>
    <col min="4358" max="4358" width="12.7109375" style="154" customWidth="1"/>
    <col min="4359" max="4360" width="8.7109375" style="154" customWidth="1"/>
    <col min="4361" max="4361" width="14.7109375" style="154" customWidth="1"/>
    <col min="4362" max="4362" width="8.7109375" style="154" customWidth="1"/>
    <col min="4363" max="4363" width="12.7109375" style="154" customWidth="1"/>
    <col min="4364" max="4364" width="10.7109375" style="154" customWidth="1"/>
    <col min="4365" max="4366" width="16.7109375" style="154" customWidth="1"/>
    <col min="4367" max="4368" width="3.7109375" style="154" customWidth="1"/>
    <col min="4369" max="4369" width="20.7109375" style="154" customWidth="1"/>
    <col min="4370" max="4380" width="10.7109375" style="154" customWidth="1"/>
    <col min="4381" max="4381" width="14.7109375" style="154" customWidth="1"/>
    <col min="4382" max="4608" width="10.28515625" style="154"/>
    <col min="4609" max="4610" width="3.7109375" style="154" customWidth="1"/>
    <col min="4611" max="4611" width="20.7109375" style="154" customWidth="1"/>
    <col min="4612" max="4613" width="10.7109375" style="154" customWidth="1"/>
    <col min="4614" max="4614" width="12.7109375" style="154" customWidth="1"/>
    <col min="4615" max="4616" width="8.7109375" style="154" customWidth="1"/>
    <col min="4617" max="4617" width="14.7109375" style="154" customWidth="1"/>
    <col min="4618" max="4618" width="8.7109375" style="154" customWidth="1"/>
    <col min="4619" max="4619" width="12.7109375" style="154" customWidth="1"/>
    <col min="4620" max="4620" width="10.7109375" style="154" customWidth="1"/>
    <col min="4621" max="4622" width="16.7109375" style="154" customWidth="1"/>
    <col min="4623" max="4624" width="3.7109375" style="154" customWidth="1"/>
    <col min="4625" max="4625" width="20.7109375" style="154" customWidth="1"/>
    <col min="4626" max="4636" width="10.7109375" style="154" customWidth="1"/>
    <col min="4637" max="4637" width="14.7109375" style="154" customWidth="1"/>
    <col min="4638" max="4864" width="10.28515625" style="154"/>
    <col min="4865" max="4866" width="3.7109375" style="154" customWidth="1"/>
    <col min="4867" max="4867" width="20.7109375" style="154" customWidth="1"/>
    <col min="4868" max="4869" width="10.7109375" style="154" customWidth="1"/>
    <col min="4870" max="4870" width="12.7109375" style="154" customWidth="1"/>
    <col min="4871" max="4872" width="8.7109375" style="154" customWidth="1"/>
    <col min="4873" max="4873" width="14.7109375" style="154" customWidth="1"/>
    <col min="4874" max="4874" width="8.7109375" style="154" customWidth="1"/>
    <col min="4875" max="4875" width="12.7109375" style="154" customWidth="1"/>
    <col min="4876" max="4876" width="10.7109375" style="154" customWidth="1"/>
    <col min="4877" max="4878" width="16.7109375" style="154" customWidth="1"/>
    <col min="4879" max="4880" width="3.7109375" style="154" customWidth="1"/>
    <col min="4881" max="4881" width="20.7109375" style="154" customWidth="1"/>
    <col min="4882" max="4892" width="10.7109375" style="154" customWidth="1"/>
    <col min="4893" max="4893" width="14.7109375" style="154" customWidth="1"/>
    <col min="4894" max="5120" width="10.28515625" style="154"/>
    <col min="5121" max="5122" width="3.7109375" style="154" customWidth="1"/>
    <col min="5123" max="5123" width="20.7109375" style="154" customWidth="1"/>
    <col min="5124" max="5125" width="10.7109375" style="154" customWidth="1"/>
    <col min="5126" max="5126" width="12.7109375" style="154" customWidth="1"/>
    <col min="5127" max="5128" width="8.7109375" style="154" customWidth="1"/>
    <col min="5129" max="5129" width="14.7109375" style="154" customWidth="1"/>
    <col min="5130" max="5130" width="8.7109375" style="154" customWidth="1"/>
    <col min="5131" max="5131" width="12.7109375" style="154" customWidth="1"/>
    <col min="5132" max="5132" width="10.7109375" style="154" customWidth="1"/>
    <col min="5133" max="5134" width="16.7109375" style="154" customWidth="1"/>
    <col min="5135" max="5136" width="3.7109375" style="154" customWidth="1"/>
    <col min="5137" max="5137" width="20.7109375" style="154" customWidth="1"/>
    <col min="5138" max="5148" width="10.7109375" style="154" customWidth="1"/>
    <col min="5149" max="5149" width="14.7109375" style="154" customWidth="1"/>
    <col min="5150" max="5376" width="10.28515625" style="154"/>
    <col min="5377" max="5378" width="3.7109375" style="154" customWidth="1"/>
    <col min="5379" max="5379" width="20.7109375" style="154" customWidth="1"/>
    <col min="5380" max="5381" width="10.7109375" style="154" customWidth="1"/>
    <col min="5382" max="5382" width="12.7109375" style="154" customWidth="1"/>
    <col min="5383" max="5384" width="8.7109375" style="154" customWidth="1"/>
    <col min="5385" max="5385" width="14.7109375" style="154" customWidth="1"/>
    <col min="5386" max="5386" width="8.7109375" style="154" customWidth="1"/>
    <col min="5387" max="5387" width="12.7109375" style="154" customWidth="1"/>
    <col min="5388" max="5388" width="10.7109375" style="154" customWidth="1"/>
    <col min="5389" max="5390" width="16.7109375" style="154" customWidth="1"/>
    <col min="5391" max="5392" width="3.7109375" style="154" customWidth="1"/>
    <col min="5393" max="5393" width="20.7109375" style="154" customWidth="1"/>
    <col min="5394" max="5404" width="10.7109375" style="154" customWidth="1"/>
    <col min="5405" max="5405" width="14.7109375" style="154" customWidth="1"/>
    <col min="5406" max="5632" width="10.28515625" style="154"/>
    <col min="5633" max="5634" width="3.7109375" style="154" customWidth="1"/>
    <col min="5635" max="5635" width="20.7109375" style="154" customWidth="1"/>
    <col min="5636" max="5637" width="10.7109375" style="154" customWidth="1"/>
    <col min="5638" max="5638" width="12.7109375" style="154" customWidth="1"/>
    <col min="5639" max="5640" width="8.7109375" style="154" customWidth="1"/>
    <col min="5641" max="5641" width="14.7109375" style="154" customWidth="1"/>
    <col min="5642" max="5642" width="8.7109375" style="154" customWidth="1"/>
    <col min="5643" max="5643" width="12.7109375" style="154" customWidth="1"/>
    <col min="5644" max="5644" width="10.7109375" style="154" customWidth="1"/>
    <col min="5645" max="5646" width="16.7109375" style="154" customWidth="1"/>
    <col min="5647" max="5648" width="3.7109375" style="154" customWidth="1"/>
    <col min="5649" max="5649" width="20.7109375" style="154" customWidth="1"/>
    <col min="5650" max="5660" width="10.7109375" style="154" customWidth="1"/>
    <col min="5661" max="5661" width="14.7109375" style="154" customWidth="1"/>
    <col min="5662" max="5888" width="10.28515625" style="154"/>
    <col min="5889" max="5890" width="3.7109375" style="154" customWidth="1"/>
    <col min="5891" max="5891" width="20.7109375" style="154" customWidth="1"/>
    <col min="5892" max="5893" width="10.7109375" style="154" customWidth="1"/>
    <col min="5894" max="5894" width="12.7109375" style="154" customWidth="1"/>
    <col min="5895" max="5896" width="8.7109375" style="154" customWidth="1"/>
    <col min="5897" max="5897" width="14.7109375" style="154" customWidth="1"/>
    <col min="5898" max="5898" width="8.7109375" style="154" customWidth="1"/>
    <col min="5899" max="5899" width="12.7109375" style="154" customWidth="1"/>
    <col min="5900" max="5900" width="10.7109375" style="154" customWidth="1"/>
    <col min="5901" max="5902" width="16.7109375" style="154" customWidth="1"/>
    <col min="5903" max="5904" width="3.7109375" style="154" customWidth="1"/>
    <col min="5905" max="5905" width="20.7109375" style="154" customWidth="1"/>
    <col min="5906" max="5916" width="10.7109375" style="154" customWidth="1"/>
    <col min="5917" max="5917" width="14.7109375" style="154" customWidth="1"/>
    <col min="5918" max="6144" width="10.28515625" style="154"/>
    <col min="6145" max="6146" width="3.7109375" style="154" customWidth="1"/>
    <col min="6147" max="6147" width="20.7109375" style="154" customWidth="1"/>
    <col min="6148" max="6149" width="10.7109375" style="154" customWidth="1"/>
    <col min="6150" max="6150" width="12.7109375" style="154" customWidth="1"/>
    <col min="6151" max="6152" width="8.7109375" style="154" customWidth="1"/>
    <col min="6153" max="6153" width="14.7109375" style="154" customWidth="1"/>
    <col min="6154" max="6154" width="8.7109375" style="154" customWidth="1"/>
    <col min="6155" max="6155" width="12.7109375" style="154" customWidth="1"/>
    <col min="6156" max="6156" width="10.7109375" style="154" customWidth="1"/>
    <col min="6157" max="6158" width="16.7109375" style="154" customWidth="1"/>
    <col min="6159" max="6160" width="3.7109375" style="154" customWidth="1"/>
    <col min="6161" max="6161" width="20.7109375" style="154" customWidth="1"/>
    <col min="6162" max="6172" width="10.7109375" style="154" customWidth="1"/>
    <col min="6173" max="6173" width="14.7109375" style="154" customWidth="1"/>
    <col min="6174" max="6400" width="10.28515625" style="154"/>
    <col min="6401" max="6402" width="3.7109375" style="154" customWidth="1"/>
    <col min="6403" max="6403" width="20.7109375" style="154" customWidth="1"/>
    <col min="6404" max="6405" width="10.7109375" style="154" customWidth="1"/>
    <col min="6406" max="6406" width="12.7109375" style="154" customWidth="1"/>
    <col min="6407" max="6408" width="8.7109375" style="154" customWidth="1"/>
    <col min="6409" max="6409" width="14.7109375" style="154" customWidth="1"/>
    <col min="6410" max="6410" width="8.7109375" style="154" customWidth="1"/>
    <col min="6411" max="6411" width="12.7109375" style="154" customWidth="1"/>
    <col min="6412" max="6412" width="10.7109375" style="154" customWidth="1"/>
    <col min="6413" max="6414" width="16.7109375" style="154" customWidth="1"/>
    <col min="6415" max="6416" width="3.7109375" style="154" customWidth="1"/>
    <col min="6417" max="6417" width="20.7109375" style="154" customWidth="1"/>
    <col min="6418" max="6428" width="10.7109375" style="154" customWidth="1"/>
    <col min="6429" max="6429" width="14.7109375" style="154" customWidth="1"/>
    <col min="6430" max="6656" width="10.28515625" style="154"/>
    <col min="6657" max="6658" width="3.7109375" style="154" customWidth="1"/>
    <col min="6659" max="6659" width="20.7109375" style="154" customWidth="1"/>
    <col min="6660" max="6661" width="10.7109375" style="154" customWidth="1"/>
    <col min="6662" max="6662" width="12.7109375" style="154" customWidth="1"/>
    <col min="6663" max="6664" width="8.7109375" style="154" customWidth="1"/>
    <col min="6665" max="6665" width="14.7109375" style="154" customWidth="1"/>
    <col min="6666" max="6666" width="8.7109375" style="154" customWidth="1"/>
    <col min="6667" max="6667" width="12.7109375" style="154" customWidth="1"/>
    <col min="6668" max="6668" width="10.7109375" style="154" customWidth="1"/>
    <col min="6669" max="6670" width="16.7109375" style="154" customWidth="1"/>
    <col min="6671" max="6672" width="3.7109375" style="154" customWidth="1"/>
    <col min="6673" max="6673" width="20.7109375" style="154" customWidth="1"/>
    <col min="6674" max="6684" width="10.7109375" style="154" customWidth="1"/>
    <col min="6685" max="6685" width="14.7109375" style="154" customWidth="1"/>
    <col min="6686" max="6912" width="10.28515625" style="154"/>
    <col min="6913" max="6914" width="3.7109375" style="154" customWidth="1"/>
    <col min="6915" max="6915" width="20.7109375" style="154" customWidth="1"/>
    <col min="6916" max="6917" width="10.7109375" style="154" customWidth="1"/>
    <col min="6918" max="6918" width="12.7109375" style="154" customWidth="1"/>
    <col min="6919" max="6920" width="8.7109375" style="154" customWidth="1"/>
    <col min="6921" max="6921" width="14.7109375" style="154" customWidth="1"/>
    <col min="6922" max="6922" width="8.7109375" style="154" customWidth="1"/>
    <col min="6923" max="6923" width="12.7109375" style="154" customWidth="1"/>
    <col min="6924" max="6924" width="10.7109375" style="154" customWidth="1"/>
    <col min="6925" max="6926" width="16.7109375" style="154" customWidth="1"/>
    <col min="6927" max="6928" width="3.7109375" style="154" customWidth="1"/>
    <col min="6929" max="6929" width="20.7109375" style="154" customWidth="1"/>
    <col min="6930" max="6940" width="10.7109375" style="154" customWidth="1"/>
    <col min="6941" max="6941" width="14.7109375" style="154" customWidth="1"/>
    <col min="6942" max="7168" width="10.28515625" style="154"/>
    <col min="7169" max="7170" width="3.7109375" style="154" customWidth="1"/>
    <col min="7171" max="7171" width="20.7109375" style="154" customWidth="1"/>
    <col min="7172" max="7173" width="10.7109375" style="154" customWidth="1"/>
    <col min="7174" max="7174" width="12.7109375" style="154" customWidth="1"/>
    <col min="7175" max="7176" width="8.7109375" style="154" customWidth="1"/>
    <col min="7177" max="7177" width="14.7109375" style="154" customWidth="1"/>
    <col min="7178" max="7178" width="8.7109375" style="154" customWidth="1"/>
    <col min="7179" max="7179" width="12.7109375" style="154" customWidth="1"/>
    <col min="7180" max="7180" width="10.7109375" style="154" customWidth="1"/>
    <col min="7181" max="7182" width="16.7109375" style="154" customWidth="1"/>
    <col min="7183" max="7184" width="3.7109375" style="154" customWidth="1"/>
    <col min="7185" max="7185" width="20.7109375" style="154" customWidth="1"/>
    <col min="7186" max="7196" width="10.7109375" style="154" customWidth="1"/>
    <col min="7197" max="7197" width="14.7109375" style="154" customWidth="1"/>
    <col min="7198" max="7424" width="10.28515625" style="154"/>
    <col min="7425" max="7426" width="3.7109375" style="154" customWidth="1"/>
    <col min="7427" max="7427" width="20.7109375" style="154" customWidth="1"/>
    <col min="7428" max="7429" width="10.7109375" style="154" customWidth="1"/>
    <col min="7430" max="7430" width="12.7109375" style="154" customWidth="1"/>
    <col min="7431" max="7432" width="8.7109375" style="154" customWidth="1"/>
    <col min="7433" max="7433" width="14.7109375" style="154" customWidth="1"/>
    <col min="7434" max="7434" width="8.7109375" style="154" customWidth="1"/>
    <col min="7435" max="7435" width="12.7109375" style="154" customWidth="1"/>
    <col min="7436" max="7436" width="10.7109375" style="154" customWidth="1"/>
    <col min="7437" max="7438" width="16.7109375" style="154" customWidth="1"/>
    <col min="7439" max="7440" width="3.7109375" style="154" customWidth="1"/>
    <col min="7441" max="7441" width="20.7109375" style="154" customWidth="1"/>
    <col min="7442" max="7452" width="10.7109375" style="154" customWidth="1"/>
    <col min="7453" max="7453" width="14.7109375" style="154" customWidth="1"/>
    <col min="7454" max="7680" width="10.28515625" style="154"/>
    <col min="7681" max="7682" width="3.7109375" style="154" customWidth="1"/>
    <col min="7683" max="7683" width="20.7109375" style="154" customWidth="1"/>
    <col min="7684" max="7685" width="10.7109375" style="154" customWidth="1"/>
    <col min="7686" max="7686" width="12.7109375" style="154" customWidth="1"/>
    <col min="7687" max="7688" width="8.7109375" style="154" customWidth="1"/>
    <col min="7689" max="7689" width="14.7109375" style="154" customWidth="1"/>
    <col min="7690" max="7690" width="8.7109375" style="154" customWidth="1"/>
    <col min="7691" max="7691" width="12.7109375" style="154" customWidth="1"/>
    <col min="7692" max="7692" width="10.7109375" style="154" customWidth="1"/>
    <col min="7693" max="7694" width="16.7109375" style="154" customWidth="1"/>
    <col min="7695" max="7696" width="3.7109375" style="154" customWidth="1"/>
    <col min="7697" max="7697" width="20.7109375" style="154" customWidth="1"/>
    <col min="7698" max="7708" width="10.7109375" style="154" customWidth="1"/>
    <col min="7709" max="7709" width="14.7109375" style="154" customWidth="1"/>
    <col min="7710" max="7936" width="10.28515625" style="154"/>
    <col min="7937" max="7938" width="3.7109375" style="154" customWidth="1"/>
    <col min="7939" max="7939" width="20.7109375" style="154" customWidth="1"/>
    <col min="7940" max="7941" width="10.7109375" style="154" customWidth="1"/>
    <col min="7942" max="7942" width="12.7109375" style="154" customWidth="1"/>
    <col min="7943" max="7944" width="8.7109375" style="154" customWidth="1"/>
    <col min="7945" max="7945" width="14.7109375" style="154" customWidth="1"/>
    <col min="7946" max="7946" width="8.7109375" style="154" customWidth="1"/>
    <col min="7947" max="7947" width="12.7109375" style="154" customWidth="1"/>
    <col min="7948" max="7948" width="10.7109375" style="154" customWidth="1"/>
    <col min="7949" max="7950" width="16.7109375" style="154" customWidth="1"/>
    <col min="7951" max="7952" width="3.7109375" style="154" customWidth="1"/>
    <col min="7953" max="7953" width="20.7109375" style="154" customWidth="1"/>
    <col min="7954" max="7964" width="10.7109375" style="154" customWidth="1"/>
    <col min="7965" max="7965" width="14.7109375" style="154" customWidth="1"/>
    <col min="7966" max="8192" width="10.28515625" style="154"/>
    <col min="8193" max="8194" width="3.7109375" style="154" customWidth="1"/>
    <col min="8195" max="8195" width="20.7109375" style="154" customWidth="1"/>
    <col min="8196" max="8197" width="10.7109375" style="154" customWidth="1"/>
    <col min="8198" max="8198" width="12.7109375" style="154" customWidth="1"/>
    <col min="8199" max="8200" width="8.7109375" style="154" customWidth="1"/>
    <col min="8201" max="8201" width="14.7109375" style="154" customWidth="1"/>
    <col min="8202" max="8202" width="8.7109375" style="154" customWidth="1"/>
    <col min="8203" max="8203" width="12.7109375" style="154" customWidth="1"/>
    <col min="8204" max="8204" width="10.7109375" style="154" customWidth="1"/>
    <col min="8205" max="8206" width="16.7109375" style="154" customWidth="1"/>
    <col min="8207" max="8208" width="3.7109375" style="154" customWidth="1"/>
    <col min="8209" max="8209" width="20.7109375" style="154" customWidth="1"/>
    <col min="8210" max="8220" width="10.7109375" style="154" customWidth="1"/>
    <col min="8221" max="8221" width="14.7109375" style="154" customWidth="1"/>
    <col min="8222" max="8448" width="10.28515625" style="154"/>
    <col min="8449" max="8450" width="3.7109375" style="154" customWidth="1"/>
    <col min="8451" max="8451" width="20.7109375" style="154" customWidth="1"/>
    <col min="8452" max="8453" width="10.7109375" style="154" customWidth="1"/>
    <col min="8454" max="8454" width="12.7109375" style="154" customWidth="1"/>
    <col min="8455" max="8456" width="8.7109375" style="154" customWidth="1"/>
    <col min="8457" max="8457" width="14.7109375" style="154" customWidth="1"/>
    <col min="8458" max="8458" width="8.7109375" style="154" customWidth="1"/>
    <col min="8459" max="8459" width="12.7109375" style="154" customWidth="1"/>
    <col min="8460" max="8460" width="10.7109375" style="154" customWidth="1"/>
    <col min="8461" max="8462" width="16.7109375" style="154" customWidth="1"/>
    <col min="8463" max="8464" width="3.7109375" style="154" customWidth="1"/>
    <col min="8465" max="8465" width="20.7109375" style="154" customWidth="1"/>
    <col min="8466" max="8476" width="10.7109375" style="154" customWidth="1"/>
    <col min="8477" max="8477" width="14.7109375" style="154" customWidth="1"/>
    <col min="8478" max="8704" width="10.28515625" style="154"/>
    <col min="8705" max="8706" width="3.7109375" style="154" customWidth="1"/>
    <col min="8707" max="8707" width="20.7109375" style="154" customWidth="1"/>
    <col min="8708" max="8709" width="10.7109375" style="154" customWidth="1"/>
    <col min="8710" max="8710" width="12.7109375" style="154" customWidth="1"/>
    <col min="8711" max="8712" width="8.7109375" style="154" customWidth="1"/>
    <col min="8713" max="8713" width="14.7109375" style="154" customWidth="1"/>
    <col min="8714" max="8714" width="8.7109375" style="154" customWidth="1"/>
    <col min="8715" max="8715" width="12.7109375" style="154" customWidth="1"/>
    <col min="8716" max="8716" width="10.7109375" style="154" customWidth="1"/>
    <col min="8717" max="8718" width="16.7109375" style="154" customWidth="1"/>
    <col min="8719" max="8720" width="3.7109375" style="154" customWidth="1"/>
    <col min="8721" max="8721" width="20.7109375" style="154" customWidth="1"/>
    <col min="8722" max="8732" width="10.7109375" style="154" customWidth="1"/>
    <col min="8733" max="8733" width="14.7109375" style="154" customWidth="1"/>
    <col min="8734" max="8960" width="10.28515625" style="154"/>
    <col min="8961" max="8962" width="3.7109375" style="154" customWidth="1"/>
    <col min="8963" max="8963" width="20.7109375" style="154" customWidth="1"/>
    <col min="8964" max="8965" width="10.7109375" style="154" customWidth="1"/>
    <col min="8966" max="8966" width="12.7109375" style="154" customWidth="1"/>
    <col min="8967" max="8968" width="8.7109375" style="154" customWidth="1"/>
    <col min="8969" max="8969" width="14.7109375" style="154" customWidth="1"/>
    <col min="8970" max="8970" width="8.7109375" style="154" customWidth="1"/>
    <col min="8971" max="8971" width="12.7109375" style="154" customWidth="1"/>
    <col min="8972" max="8972" width="10.7109375" style="154" customWidth="1"/>
    <col min="8973" max="8974" width="16.7109375" style="154" customWidth="1"/>
    <col min="8975" max="8976" width="3.7109375" style="154" customWidth="1"/>
    <col min="8977" max="8977" width="20.7109375" style="154" customWidth="1"/>
    <col min="8978" max="8988" width="10.7109375" style="154" customWidth="1"/>
    <col min="8989" max="8989" width="14.7109375" style="154" customWidth="1"/>
    <col min="8990" max="9216" width="10.28515625" style="154"/>
    <col min="9217" max="9218" width="3.7109375" style="154" customWidth="1"/>
    <col min="9219" max="9219" width="20.7109375" style="154" customWidth="1"/>
    <col min="9220" max="9221" width="10.7109375" style="154" customWidth="1"/>
    <col min="9222" max="9222" width="12.7109375" style="154" customWidth="1"/>
    <col min="9223" max="9224" width="8.7109375" style="154" customWidth="1"/>
    <col min="9225" max="9225" width="14.7109375" style="154" customWidth="1"/>
    <col min="9226" max="9226" width="8.7109375" style="154" customWidth="1"/>
    <col min="9227" max="9227" width="12.7109375" style="154" customWidth="1"/>
    <col min="9228" max="9228" width="10.7109375" style="154" customWidth="1"/>
    <col min="9229" max="9230" width="16.7109375" style="154" customWidth="1"/>
    <col min="9231" max="9232" width="3.7109375" style="154" customWidth="1"/>
    <col min="9233" max="9233" width="20.7109375" style="154" customWidth="1"/>
    <col min="9234" max="9244" width="10.7109375" style="154" customWidth="1"/>
    <col min="9245" max="9245" width="14.7109375" style="154" customWidth="1"/>
    <col min="9246" max="9472" width="10.28515625" style="154"/>
    <col min="9473" max="9474" width="3.7109375" style="154" customWidth="1"/>
    <col min="9475" max="9475" width="20.7109375" style="154" customWidth="1"/>
    <col min="9476" max="9477" width="10.7109375" style="154" customWidth="1"/>
    <col min="9478" max="9478" width="12.7109375" style="154" customWidth="1"/>
    <col min="9479" max="9480" width="8.7109375" style="154" customWidth="1"/>
    <col min="9481" max="9481" width="14.7109375" style="154" customWidth="1"/>
    <col min="9482" max="9482" width="8.7109375" style="154" customWidth="1"/>
    <col min="9483" max="9483" width="12.7109375" style="154" customWidth="1"/>
    <col min="9484" max="9484" width="10.7109375" style="154" customWidth="1"/>
    <col min="9485" max="9486" width="16.7109375" style="154" customWidth="1"/>
    <col min="9487" max="9488" width="3.7109375" style="154" customWidth="1"/>
    <col min="9489" max="9489" width="20.7109375" style="154" customWidth="1"/>
    <col min="9490" max="9500" width="10.7109375" style="154" customWidth="1"/>
    <col min="9501" max="9501" width="14.7109375" style="154" customWidth="1"/>
    <col min="9502" max="9728" width="10.28515625" style="154"/>
    <col min="9729" max="9730" width="3.7109375" style="154" customWidth="1"/>
    <col min="9731" max="9731" width="20.7109375" style="154" customWidth="1"/>
    <col min="9732" max="9733" width="10.7109375" style="154" customWidth="1"/>
    <col min="9734" max="9734" width="12.7109375" style="154" customWidth="1"/>
    <col min="9735" max="9736" width="8.7109375" style="154" customWidth="1"/>
    <col min="9737" max="9737" width="14.7109375" style="154" customWidth="1"/>
    <col min="9738" max="9738" width="8.7109375" style="154" customWidth="1"/>
    <col min="9739" max="9739" width="12.7109375" style="154" customWidth="1"/>
    <col min="9740" max="9740" width="10.7109375" style="154" customWidth="1"/>
    <col min="9741" max="9742" width="16.7109375" style="154" customWidth="1"/>
    <col min="9743" max="9744" width="3.7109375" style="154" customWidth="1"/>
    <col min="9745" max="9745" width="20.7109375" style="154" customWidth="1"/>
    <col min="9746" max="9756" width="10.7109375" style="154" customWidth="1"/>
    <col min="9757" max="9757" width="14.7109375" style="154" customWidth="1"/>
    <col min="9758" max="9984" width="10.28515625" style="154"/>
    <col min="9985" max="9986" width="3.7109375" style="154" customWidth="1"/>
    <col min="9987" max="9987" width="20.7109375" style="154" customWidth="1"/>
    <col min="9988" max="9989" width="10.7109375" style="154" customWidth="1"/>
    <col min="9990" max="9990" width="12.7109375" style="154" customWidth="1"/>
    <col min="9991" max="9992" width="8.7109375" style="154" customWidth="1"/>
    <col min="9993" max="9993" width="14.7109375" style="154" customWidth="1"/>
    <col min="9994" max="9994" width="8.7109375" style="154" customWidth="1"/>
    <col min="9995" max="9995" width="12.7109375" style="154" customWidth="1"/>
    <col min="9996" max="9996" width="10.7109375" style="154" customWidth="1"/>
    <col min="9997" max="9998" width="16.7109375" style="154" customWidth="1"/>
    <col min="9999" max="10000" width="3.7109375" style="154" customWidth="1"/>
    <col min="10001" max="10001" width="20.7109375" style="154" customWidth="1"/>
    <col min="10002" max="10012" width="10.7109375" style="154" customWidth="1"/>
    <col min="10013" max="10013" width="14.7109375" style="154" customWidth="1"/>
    <col min="10014" max="10240" width="10.28515625" style="154"/>
    <col min="10241" max="10242" width="3.7109375" style="154" customWidth="1"/>
    <col min="10243" max="10243" width="20.7109375" style="154" customWidth="1"/>
    <col min="10244" max="10245" width="10.7109375" style="154" customWidth="1"/>
    <col min="10246" max="10246" width="12.7109375" style="154" customWidth="1"/>
    <col min="10247" max="10248" width="8.7109375" style="154" customWidth="1"/>
    <col min="10249" max="10249" width="14.7109375" style="154" customWidth="1"/>
    <col min="10250" max="10250" width="8.7109375" style="154" customWidth="1"/>
    <col min="10251" max="10251" width="12.7109375" style="154" customWidth="1"/>
    <col min="10252" max="10252" width="10.7109375" style="154" customWidth="1"/>
    <col min="10253" max="10254" width="16.7109375" style="154" customWidth="1"/>
    <col min="10255" max="10256" width="3.7109375" style="154" customWidth="1"/>
    <col min="10257" max="10257" width="20.7109375" style="154" customWidth="1"/>
    <col min="10258" max="10268" width="10.7109375" style="154" customWidth="1"/>
    <col min="10269" max="10269" width="14.7109375" style="154" customWidth="1"/>
    <col min="10270" max="10496" width="10.28515625" style="154"/>
    <col min="10497" max="10498" width="3.7109375" style="154" customWidth="1"/>
    <col min="10499" max="10499" width="20.7109375" style="154" customWidth="1"/>
    <col min="10500" max="10501" width="10.7109375" style="154" customWidth="1"/>
    <col min="10502" max="10502" width="12.7109375" style="154" customWidth="1"/>
    <col min="10503" max="10504" width="8.7109375" style="154" customWidth="1"/>
    <col min="10505" max="10505" width="14.7109375" style="154" customWidth="1"/>
    <col min="10506" max="10506" width="8.7109375" style="154" customWidth="1"/>
    <col min="10507" max="10507" width="12.7109375" style="154" customWidth="1"/>
    <col min="10508" max="10508" width="10.7109375" style="154" customWidth="1"/>
    <col min="10509" max="10510" width="16.7109375" style="154" customWidth="1"/>
    <col min="10511" max="10512" width="3.7109375" style="154" customWidth="1"/>
    <col min="10513" max="10513" width="20.7109375" style="154" customWidth="1"/>
    <col min="10514" max="10524" width="10.7109375" style="154" customWidth="1"/>
    <col min="10525" max="10525" width="14.7109375" style="154" customWidth="1"/>
    <col min="10526" max="10752" width="10.28515625" style="154"/>
    <col min="10753" max="10754" width="3.7109375" style="154" customWidth="1"/>
    <col min="10755" max="10755" width="20.7109375" style="154" customWidth="1"/>
    <col min="10756" max="10757" width="10.7109375" style="154" customWidth="1"/>
    <col min="10758" max="10758" width="12.7109375" style="154" customWidth="1"/>
    <col min="10759" max="10760" width="8.7109375" style="154" customWidth="1"/>
    <col min="10761" max="10761" width="14.7109375" style="154" customWidth="1"/>
    <col min="10762" max="10762" width="8.7109375" style="154" customWidth="1"/>
    <col min="10763" max="10763" width="12.7109375" style="154" customWidth="1"/>
    <col min="10764" max="10764" width="10.7109375" style="154" customWidth="1"/>
    <col min="10765" max="10766" width="16.7109375" style="154" customWidth="1"/>
    <col min="10767" max="10768" width="3.7109375" style="154" customWidth="1"/>
    <col min="10769" max="10769" width="20.7109375" style="154" customWidth="1"/>
    <col min="10770" max="10780" width="10.7109375" style="154" customWidth="1"/>
    <col min="10781" max="10781" width="14.7109375" style="154" customWidth="1"/>
    <col min="10782" max="11008" width="10.28515625" style="154"/>
    <col min="11009" max="11010" width="3.7109375" style="154" customWidth="1"/>
    <col min="11011" max="11011" width="20.7109375" style="154" customWidth="1"/>
    <col min="11012" max="11013" width="10.7109375" style="154" customWidth="1"/>
    <col min="11014" max="11014" width="12.7109375" style="154" customWidth="1"/>
    <col min="11015" max="11016" width="8.7109375" style="154" customWidth="1"/>
    <col min="11017" max="11017" width="14.7109375" style="154" customWidth="1"/>
    <col min="11018" max="11018" width="8.7109375" style="154" customWidth="1"/>
    <col min="11019" max="11019" width="12.7109375" style="154" customWidth="1"/>
    <col min="11020" max="11020" width="10.7109375" style="154" customWidth="1"/>
    <col min="11021" max="11022" width="16.7109375" style="154" customWidth="1"/>
    <col min="11023" max="11024" width="3.7109375" style="154" customWidth="1"/>
    <col min="11025" max="11025" width="20.7109375" style="154" customWidth="1"/>
    <col min="11026" max="11036" width="10.7109375" style="154" customWidth="1"/>
    <col min="11037" max="11037" width="14.7109375" style="154" customWidth="1"/>
    <col min="11038" max="11264" width="10.28515625" style="154"/>
    <col min="11265" max="11266" width="3.7109375" style="154" customWidth="1"/>
    <col min="11267" max="11267" width="20.7109375" style="154" customWidth="1"/>
    <col min="11268" max="11269" width="10.7109375" style="154" customWidth="1"/>
    <col min="11270" max="11270" width="12.7109375" style="154" customWidth="1"/>
    <col min="11271" max="11272" width="8.7109375" style="154" customWidth="1"/>
    <col min="11273" max="11273" width="14.7109375" style="154" customWidth="1"/>
    <col min="11274" max="11274" width="8.7109375" style="154" customWidth="1"/>
    <col min="11275" max="11275" width="12.7109375" style="154" customWidth="1"/>
    <col min="11276" max="11276" width="10.7109375" style="154" customWidth="1"/>
    <col min="11277" max="11278" width="16.7109375" style="154" customWidth="1"/>
    <col min="11279" max="11280" width="3.7109375" style="154" customWidth="1"/>
    <col min="11281" max="11281" width="20.7109375" style="154" customWidth="1"/>
    <col min="11282" max="11292" width="10.7109375" style="154" customWidth="1"/>
    <col min="11293" max="11293" width="14.7109375" style="154" customWidth="1"/>
    <col min="11294" max="11520" width="10.28515625" style="154"/>
    <col min="11521" max="11522" width="3.7109375" style="154" customWidth="1"/>
    <col min="11523" max="11523" width="20.7109375" style="154" customWidth="1"/>
    <col min="11524" max="11525" width="10.7109375" style="154" customWidth="1"/>
    <col min="11526" max="11526" width="12.7109375" style="154" customWidth="1"/>
    <col min="11527" max="11528" width="8.7109375" style="154" customWidth="1"/>
    <col min="11529" max="11529" width="14.7109375" style="154" customWidth="1"/>
    <col min="11530" max="11530" width="8.7109375" style="154" customWidth="1"/>
    <col min="11531" max="11531" width="12.7109375" style="154" customWidth="1"/>
    <col min="11532" max="11532" width="10.7109375" style="154" customWidth="1"/>
    <col min="11533" max="11534" width="16.7109375" style="154" customWidth="1"/>
    <col min="11535" max="11536" width="3.7109375" style="154" customWidth="1"/>
    <col min="11537" max="11537" width="20.7109375" style="154" customWidth="1"/>
    <col min="11538" max="11548" width="10.7109375" style="154" customWidth="1"/>
    <col min="11549" max="11549" width="14.7109375" style="154" customWidth="1"/>
    <col min="11550" max="11776" width="10.28515625" style="154"/>
    <col min="11777" max="11778" width="3.7109375" style="154" customWidth="1"/>
    <col min="11779" max="11779" width="20.7109375" style="154" customWidth="1"/>
    <col min="11780" max="11781" width="10.7109375" style="154" customWidth="1"/>
    <col min="11782" max="11782" width="12.7109375" style="154" customWidth="1"/>
    <col min="11783" max="11784" width="8.7109375" style="154" customWidth="1"/>
    <col min="11785" max="11785" width="14.7109375" style="154" customWidth="1"/>
    <col min="11786" max="11786" width="8.7109375" style="154" customWidth="1"/>
    <col min="11787" max="11787" width="12.7109375" style="154" customWidth="1"/>
    <col min="11788" max="11788" width="10.7109375" style="154" customWidth="1"/>
    <col min="11789" max="11790" width="16.7109375" style="154" customWidth="1"/>
    <col min="11791" max="11792" width="3.7109375" style="154" customWidth="1"/>
    <col min="11793" max="11793" width="20.7109375" style="154" customWidth="1"/>
    <col min="11794" max="11804" width="10.7109375" style="154" customWidth="1"/>
    <col min="11805" max="11805" width="14.7109375" style="154" customWidth="1"/>
    <col min="11806" max="12032" width="10.28515625" style="154"/>
    <col min="12033" max="12034" width="3.7109375" style="154" customWidth="1"/>
    <col min="12035" max="12035" width="20.7109375" style="154" customWidth="1"/>
    <col min="12036" max="12037" width="10.7109375" style="154" customWidth="1"/>
    <col min="12038" max="12038" width="12.7109375" style="154" customWidth="1"/>
    <col min="12039" max="12040" width="8.7109375" style="154" customWidth="1"/>
    <col min="12041" max="12041" width="14.7109375" style="154" customWidth="1"/>
    <col min="12042" max="12042" width="8.7109375" style="154" customWidth="1"/>
    <col min="12043" max="12043" width="12.7109375" style="154" customWidth="1"/>
    <col min="12044" max="12044" width="10.7109375" style="154" customWidth="1"/>
    <col min="12045" max="12046" width="16.7109375" style="154" customWidth="1"/>
    <col min="12047" max="12048" width="3.7109375" style="154" customWidth="1"/>
    <col min="12049" max="12049" width="20.7109375" style="154" customWidth="1"/>
    <col min="12050" max="12060" width="10.7109375" style="154" customWidth="1"/>
    <col min="12061" max="12061" width="14.7109375" style="154" customWidth="1"/>
    <col min="12062" max="12288" width="10.28515625" style="154"/>
    <col min="12289" max="12290" width="3.7109375" style="154" customWidth="1"/>
    <col min="12291" max="12291" width="20.7109375" style="154" customWidth="1"/>
    <col min="12292" max="12293" width="10.7109375" style="154" customWidth="1"/>
    <col min="12294" max="12294" width="12.7109375" style="154" customWidth="1"/>
    <col min="12295" max="12296" width="8.7109375" style="154" customWidth="1"/>
    <col min="12297" max="12297" width="14.7109375" style="154" customWidth="1"/>
    <col min="12298" max="12298" width="8.7109375" style="154" customWidth="1"/>
    <col min="12299" max="12299" width="12.7109375" style="154" customWidth="1"/>
    <col min="12300" max="12300" width="10.7109375" style="154" customWidth="1"/>
    <col min="12301" max="12302" width="16.7109375" style="154" customWidth="1"/>
    <col min="12303" max="12304" width="3.7109375" style="154" customWidth="1"/>
    <col min="12305" max="12305" width="20.7109375" style="154" customWidth="1"/>
    <col min="12306" max="12316" width="10.7109375" style="154" customWidth="1"/>
    <col min="12317" max="12317" width="14.7109375" style="154" customWidth="1"/>
    <col min="12318" max="12544" width="10.28515625" style="154"/>
    <col min="12545" max="12546" width="3.7109375" style="154" customWidth="1"/>
    <col min="12547" max="12547" width="20.7109375" style="154" customWidth="1"/>
    <col min="12548" max="12549" width="10.7109375" style="154" customWidth="1"/>
    <col min="12550" max="12550" width="12.7109375" style="154" customWidth="1"/>
    <col min="12551" max="12552" width="8.7109375" style="154" customWidth="1"/>
    <col min="12553" max="12553" width="14.7109375" style="154" customWidth="1"/>
    <col min="12554" max="12554" width="8.7109375" style="154" customWidth="1"/>
    <col min="12555" max="12555" width="12.7109375" style="154" customWidth="1"/>
    <col min="12556" max="12556" width="10.7109375" style="154" customWidth="1"/>
    <col min="12557" max="12558" width="16.7109375" style="154" customWidth="1"/>
    <col min="12559" max="12560" width="3.7109375" style="154" customWidth="1"/>
    <col min="12561" max="12561" width="20.7109375" style="154" customWidth="1"/>
    <col min="12562" max="12572" width="10.7109375" style="154" customWidth="1"/>
    <col min="12573" max="12573" width="14.7109375" style="154" customWidth="1"/>
    <col min="12574" max="12800" width="10.28515625" style="154"/>
    <col min="12801" max="12802" width="3.7109375" style="154" customWidth="1"/>
    <col min="12803" max="12803" width="20.7109375" style="154" customWidth="1"/>
    <col min="12804" max="12805" width="10.7109375" style="154" customWidth="1"/>
    <col min="12806" max="12806" width="12.7109375" style="154" customWidth="1"/>
    <col min="12807" max="12808" width="8.7109375" style="154" customWidth="1"/>
    <col min="12809" max="12809" width="14.7109375" style="154" customWidth="1"/>
    <col min="12810" max="12810" width="8.7109375" style="154" customWidth="1"/>
    <col min="12811" max="12811" width="12.7109375" style="154" customWidth="1"/>
    <col min="12812" max="12812" width="10.7109375" style="154" customWidth="1"/>
    <col min="12813" max="12814" width="16.7109375" style="154" customWidth="1"/>
    <col min="12815" max="12816" width="3.7109375" style="154" customWidth="1"/>
    <col min="12817" max="12817" width="20.7109375" style="154" customWidth="1"/>
    <col min="12818" max="12828" width="10.7109375" style="154" customWidth="1"/>
    <col min="12829" max="12829" width="14.7109375" style="154" customWidth="1"/>
    <col min="12830" max="13056" width="10.28515625" style="154"/>
    <col min="13057" max="13058" width="3.7109375" style="154" customWidth="1"/>
    <col min="13059" max="13059" width="20.7109375" style="154" customWidth="1"/>
    <col min="13060" max="13061" width="10.7109375" style="154" customWidth="1"/>
    <col min="13062" max="13062" width="12.7109375" style="154" customWidth="1"/>
    <col min="13063" max="13064" width="8.7109375" style="154" customWidth="1"/>
    <col min="13065" max="13065" width="14.7109375" style="154" customWidth="1"/>
    <col min="13066" max="13066" width="8.7109375" style="154" customWidth="1"/>
    <col min="13067" max="13067" width="12.7109375" style="154" customWidth="1"/>
    <col min="13068" max="13068" width="10.7109375" style="154" customWidth="1"/>
    <col min="13069" max="13070" width="16.7109375" style="154" customWidth="1"/>
    <col min="13071" max="13072" width="3.7109375" style="154" customWidth="1"/>
    <col min="13073" max="13073" width="20.7109375" style="154" customWidth="1"/>
    <col min="13074" max="13084" width="10.7109375" style="154" customWidth="1"/>
    <col min="13085" max="13085" width="14.7109375" style="154" customWidth="1"/>
    <col min="13086" max="13312" width="10.28515625" style="154"/>
    <col min="13313" max="13314" width="3.7109375" style="154" customWidth="1"/>
    <col min="13315" max="13315" width="20.7109375" style="154" customWidth="1"/>
    <col min="13316" max="13317" width="10.7109375" style="154" customWidth="1"/>
    <col min="13318" max="13318" width="12.7109375" style="154" customWidth="1"/>
    <col min="13319" max="13320" width="8.7109375" style="154" customWidth="1"/>
    <col min="13321" max="13321" width="14.7109375" style="154" customWidth="1"/>
    <col min="13322" max="13322" width="8.7109375" style="154" customWidth="1"/>
    <col min="13323" max="13323" width="12.7109375" style="154" customWidth="1"/>
    <col min="13324" max="13324" width="10.7109375" style="154" customWidth="1"/>
    <col min="13325" max="13326" width="16.7109375" style="154" customWidth="1"/>
    <col min="13327" max="13328" width="3.7109375" style="154" customWidth="1"/>
    <col min="13329" max="13329" width="20.7109375" style="154" customWidth="1"/>
    <col min="13330" max="13340" width="10.7109375" style="154" customWidth="1"/>
    <col min="13341" max="13341" width="14.7109375" style="154" customWidth="1"/>
    <col min="13342" max="13568" width="10.28515625" style="154"/>
    <col min="13569" max="13570" width="3.7109375" style="154" customWidth="1"/>
    <col min="13571" max="13571" width="20.7109375" style="154" customWidth="1"/>
    <col min="13572" max="13573" width="10.7109375" style="154" customWidth="1"/>
    <col min="13574" max="13574" width="12.7109375" style="154" customWidth="1"/>
    <col min="13575" max="13576" width="8.7109375" style="154" customWidth="1"/>
    <col min="13577" max="13577" width="14.7109375" style="154" customWidth="1"/>
    <col min="13578" max="13578" width="8.7109375" style="154" customWidth="1"/>
    <col min="13579" max="13579" width="12.7109375" style="154" customWidth="1"/>
    <col min="13580" max="13580" width="10.7109375" style="154" customWidth="1"/>
    <col min="13581" max="13582" width="16.7109375" style="154" customWidth="1"/>
    <col min="13583" max="13584" width="3.7109375" style="154" customWidth="1"/>
    <col min="13585" max="13585" width="20.7109375" style="154" customWidth="1"/>
    <col min="13586" max="13596" width="10.7109375" style="154" customWidth="1"/>
    <col min="13597" max="13597" width="14.7109375" style="154" customWidth="1"/>
    <col min="13598" max="13824" width="10.28515625" style="154"/>
    <col min="13825" max="13826" width="3.7109375" style="154" customWidth="1"/>
    <col min="13827" max="13827" width="20.7109375" style="154" customWidth="1"/>
    <col min="13828" max="13829" width="10.7109375" style="154" customWidth="1"/>
    <col min="13830" max="13830" width="12.7109375" style="154" customWidth="1"/>
    <col min="13831" max="13832" width="8.7109375" style="154" customWidth="1"/>
    <col min="13833" max="13833" width="14.7109375" style="154" customWidth="1"/>
    <col min="13834" max="13834" width="8.7109375" style="154" customWidth="1"/>
    <col min="13835" max="13835" width="12.7109375" style="154" customWidth="1"/>
    <col min="13836" max="13836" width="10.7109375" style="154" customWidth="1"/>
    <col min="13837" max="13838" width="16.7109375" style="154" customWidth="1"/>
    <col min="13839" max="13840" width="3.7109375" style="154" customWidth="1"/>
    <col min="13841" max="13841" width="20.7109375" style="154" customWidth="1"/>
    <col min="13842" max="13852" width="10.7109375" style="154" customWidth="1"/>
    <col min="13853" max="13853" width="14.7109375" style="154" customWidth="1"/>
    <col min="13854" max="14080" width="10.28515625" style="154"/>
    <col min="14081" max="14082" width="3.7109375" style="154" customWidth="1"/>
    <col min="14083" max="14083" width="20.7109375" style="154" customWidth="1"/>
    <col min="14084" max="14085" width="10.7109375" style="154" customWidth="1"/>
    <col min="14086" max="14086" width="12.7109375" style="154" customWidth="1"/>
    <col min="14087" max="14088" width="8.7109375" style="154" customWidth="1"/>
    <col min="14089" max="14089" width="14.7109375" style="154" customWidth="1"/>
    <col min="14090" max="14090" width="8.7109375" style="154" customWidth="1"/>
    <col min="14091" max="14091" width="12.7109375" style="154" customWidth="1"/>
    <col min="14092" max="14092" width="10.7109375" style="154" customWidth="1"/>
    <col min="14093" max="14094" width="16.7109375" style="154" customWidth="1"/>
    <col min="14095" max="14096" width="3.7109375" style="154" customWidth="1"/>
    <col min="14097" max="14097" width="20.7109375" style="154" customWidth="1"/>
    <col min="14098" max="14108" width="10.7109375" style="154" customWidth="1"/>
    <col min="14109" max="14109" width="14.7109375" style="154" customWidth="1"/>
    <col min="14110" max="14336" width="10.28515625" style="154"/>
    <col min="14337" max="14338" width="3.7109375" style="154" customWidth="1"/>
    <col min="14339" max="14339" width="20.7109375" style="154" customWidth="1"/>
    <col min="14340" max="14341" width="10.7109375" style="154" customWidth="1"/>
    <col min="14342" max="14342" width="12.7109375" style="154" customWidth="1"/>
    <col min="14343" max="14344" width="8.7109375" style="154" customWidth="1"/>
    <col min="14345" max="14345" width="14.7109375" style="154" customWidth="1"/>
    <col min="14346" max="14346" width="8.7109375" style="154" customWidth="1"/>
    <col min="14347" max="14347" width="12.7109375" style="154" customWidth="1"/>
    <col min="14348" max="14348" width="10.7109375" style="154" customWidth="1"/>
    <col min="14349" max="14350" width="16.7109375" style="154" customWidth="1"/>
    <col min="14351" max="14352" width="3.7109375" style="154" customWidth="1"/>
    <col min="14353" max="14353" width="20.7109375" style="154" customWidth="1"/>
    <col min="14354" max="14364" width="10.7109375" style="154" customWidth="1"/>
    <col min="14365" max="14365" width="14.7109375" style="154" customWidth="1"/>
    <col min="14366" max="14592" width="10.28515625" style="154"/>
    <col min="14593" max="14594" width="3.7109375" style="154" customWidth="1"/>
    <col min="14595" max="14595" width="20.7109375" style="154" customWidth="1"/>
    <col min="14596" max="14597" width="10.7109375" style="154" customWidth="1"/>
    <col min="14598" max="14598" width="12.7109375" style="154" customWidth="1"/>
    <col min="14599" max="14600" width="8.7109375" style="154" customWidth="1"/>
    <col min="14601" max="14601" width="14.7109375" style="154" customWidth="1"/>
    <col min="14602" max="14602" width="8.7109375" style="154" customWidth="1"/>
    <col min="14603" max="14603" width="12.7109375" style="154" customWidth="1"/>
    <col min="14604" max="14604" width="10.7109375" style="154" customWidth="1"/>
    <col min="14605" max="14606" width="16.7109375" style="154" customWidth="1"/>
    <col min="14607" max="14608" width="3.7109375" style="154" customWidth="1"/>
    <col min="14609" max="14609" width="20.7109375" style="154" customWidth="1"/>
    <col min="14610" max="14620" width="10.7109375" style="154" customWidth="1"/>
    <col min="14621" max="14621" width="14.7109375" style="154" customWidth="1"/>
    <col min="14622" max="14848" width="10.28515625" style="154"/>
    <col min="14849" max="14850" width="3.7109375" style="154" customWidth="1"/>
    <col min="14851" max="14851" width="20.7109375" style="154" customWidth="1"/>
    <col min="14852" max="14853" width="10.7109375" style="154" customWidth="1"/>
    <col min="14854" max="14854" width="12.7109375" style="154" customWidth="1"/>
    <col min="14855" max="14856" width="8.7109375" style="154" customWidth="1"/>
    <col min="14857" max="14857" width="14.7109375" style="154" customWidth="1"/>
    <col min="14858" max="14858" width="8.7109375" style="154" customWidth="1"/>
    <col min="14859" max="14859" width="12.7109375" style="154" customWidth="1"/>
    <col min="14860" max="14860" width="10.7109375" style="154" customWidth="1"/>
    <col min="14861" max="14862" width="16.7109375" style="154" customWidth="1"/>
    <col min="14863" max="14864" width="3.7109375" style="154" customWidth="1"/>
    <col min="14865" max="14865" width="20.7109375" style="154" customWidth="1"/>
    <col min="14866" max="14876" width="10.7109375" style="154" customWidth="1"/>
    <col min="14877" max="14877" width="14.7109375" style="154" customWidth="1"/>
    <col min="14878" max="15104" width="10.28515625" style="154"/>
    <col min="15105" max="15106" width="3.7109375" style="154" customWidth="1"/>
    <col min="15107" max="15107" width="20.7109375" style="154" customWidth="1"/>
    <col min="15108" max="15109" width="10.7109375" style="154" customWidth="1"/>
    <col min="15110" max="15110" width="12.7109375" style="154" customWidth="1"/>
    <col min="15111" max="15112" width="8.7109375" style="154" customWidth="1"/>
    <col min="15113" max="15113" width="14.7109375" style="154" customWidth="1"/>
    <col min="15114" max="15114" width="8.7109375" style="154" customWidth="1"/>
    <col min="15115" max="15115" width="12.7109375" style="154" customWidth="1"/>
    <col min="15116" max="15116" width="10.7109375" style="154" customWidth="1"/>
    <col min="15117" max="15118" width="16.7109375" style="154" customWidth="1"/>
    <col min="15119" max="15120" width="3.7109375" style="154" customWidth="1"/>
    <col min="15121" max="15121" width="20.7109375" style="154" customWidth="1"/>
    <col min="15122" max="15132" width="10.7109375" style="154" customWidth="1"/>
    <col min="15133" max="15133" width="14.7109375" style="154" customWidth="1"/>
    <col min="15134" max="15360" width="10.28515625" style="154"/>
    <col min="15361" max="15362" width="3.7109375" style="154" customWidth="1"/>
    <col min="15363" max="15363" width="20.7109375" style="154" customWidth="1"/>
    <col min="15364" max="15365" width="10.7109375" style="154" customWidth="1"/>
    <col min="15366" max="15366" width="12.7109375" style="154" customWidth="1"/>
    <col min="15367" max="15368" width="8.7109375" style="154" customWidth="1"/>
    <col min="15369" max="15369" width="14.7109375" style="154" customWidth="1"/>
    <col min="15370" max="15370" width="8.7109375" style="154" customWidth="1"/>
    <col min="15371" max="15371" width="12.7109375" style="154" customWidth="1"/>
    <col min="15372" max="15372" width="10.7109375" style="154" customWidth="1"/>
    <col min="15373" max="15374" width="16.7109375" style="154" customWidth="1"/>
    <col min="15375" max="15376" width="3.7109375" style="154" customWidth="1"/>
    <col min="15377" max="15377" width="20.7109375" style="154" customWidth="1"/>
    <col min="15378" max="15388" width="10.7109375" style="154" customWidth="1"/>
    <col min="15389" max="15389" width="14.7109375" style="154" customWidth="1"/>
    <col min="15390" max="15616" width="10.28515625" style="154"/>
    <col min="15617" max="15618" width="3.7109375" style="154" customWidth="1"/>
    <col min="15619" max="15619" width="20.7109375" style="154" customWidth="1"/>
    <col min="15620" max="15621" width="10.7109375" style="154" customWidth="1"/>
    <col min="15622" max="15622" width="12.7109375" style="154" customWidth="1"/>
    <col min="15623" max="15624" width="8.7109375" style="154" customWidth="1"/>
    <col min="15625" max="15625" width="14.7109375" style="154" customWidth="1"/>
    <col min="15626" max="15626" width="8.7109375" style="154" customWidth="1"/>
    <col min="15627" max="15627" width="12.7109375" style="154" customWidth="1"/>
    <col min="15628" max="15628" width="10.7109375" style="154" customWidth="1"/>
    <col min="15629" max="15630" width="16.7109375" style="154" customWidth="1"/>
    <col min="15631" max="15632" width="3.7109375" style="154" customWidth="1"/>
    <col min="15633" max="15633" width="20.7109375" style="154" customWidth="1"/>
    <col min="15634" max="15644" width="10.7109375" style="154" customWidth="1"/>
    <col min="15645" max="15645" width="14.7109375" style="154" customWidth="1"/>
    <col min="15646" max="15872" width="10.28515625" style="154"/>
    <col min="15873" max="15874" width="3.7109375" style="154" customWidth="1"/>
    <col min="15875" max="15875" width="20.7109375" style="154" customWidth="1"/>
    <col min="15876" max="15877" width="10.7109375" style="154" customWidth="1"/>
    <col min="15878" max="15878" width="12.7109375" style="154" customWidth="1"/>
    <col min="15879" max="15880" width="8.7109375" style="154" customWidth="1"/>
    <col min="15881" max="15881" width="14.7109375" style="154" customWidth="1"/>
    <col min="15882" max="15882" width="8.7109375" style="154" customWidth="1"/>
    <col min="15883" max="15883" width="12.7109375" style="154" customWidth="1"/>
    <col min="15884" max="15884" width="10.7109375" style="154" customWidth="1"/>
    <col min="15885" max="15886" width="16.7109375" style="154" customWidth="1"/>
    <col min="15887" max="15888" width="3.7109375" style="154" customWidth="1"/>
    <col min="15889" max="15889" width="20.7109375" style="154" customWidth="1"/>
    <col min="15890" max="15900" width="10.7109375" style="154" customWidth="1"/>
    <col min="15901" max="15901" width="14.7109375" style="154" customWidth="1"/>
    <col min="15902" max="16128" width="10.28515625" style="154"/>
    <col min="16129" max="16130" width="3.7109375" style="154" customWidth="1"/>
    <col min="16131" max="16131" width="20.7109375" style="154" customWidth="1"/>
    <col min="16132" max="16133" width="10.7109375" style="154" customWidth="1"/>
    <col min="16134" max="16134" width="12.7109375" style="154" customWidth="1"/>
    <col min="16135" max="16136" width="8.7109375" style="154" customWidth="1"/>
    <col min="16137" max="16137" width="14.7109375" style="154" customWidth="1"/>
    <col min="16138" max="16138" width="8.7109375" style="154" customWidth="1"/>
    <col min="16139" max="16139" width="12.7109375" style="154" customWidth="1"/>
    <col min="16140" max="16140" width="10.7109375" style="154" customWidth="1"/>
    <col min="16141" max="16142" width="16.7109375" style="154" customWidth="1"/>
    <col min="16143" max="16144" width="3.7109375" style="154" customWidth="1"/>
    <col min="16145" max="16145" width="20.7109375" style="154" customWidth="1"/>
    <col min="16146" max="16156" width="10.7109375" style="154" customWidth="1"/>
    <col min="16157" max="16157" width="14.7109375" style="154" customWidth="1"/>
    <col min="16158" max="16384" width="10.28515625" style="154"/>
  </cols>
  <sheetData>
    <row r="1" spans="1:34" ht="18" customHeight="1">
      <c r="A1" s="1298" t="s">
        <v>342</v>
      </c>
      <c r="B1" s="1299"/>
      <c r="C1" s="1299"/>
      <c r="D1" s="1299"/>
      <c r="E1" s="1299"/>
      <c r="F1" s="1299"/>
      <c r="G1" s="150"/>
      <c r="H1" s="150"/>
      <c r="I1" s="150"/>
      <c r="J1" s="151"/>
      <c r="K1" s="151"/>
      <c r="L1" s="151"/>
      <c r="M1" s="151"/>
      <c r="N1" s="151"/>
      <c r="O1" s="1298" t="s">
        <v>197</v>
      </c>
      <c r="P1" s="1299"/>
      <c r="Q1" s="1299"/>
      <c r="R1" s="1299"/>
      <c r="S1" s="1299"/>
      <c r="T1" s="152"/>
      <c r="U1" s="152"/>
      <c r="V1" s="152"/>
      <c r="W1" s="152"/>
      <c r="X1" s="152"/>
      <c r="Y1" s="152"/>
      <c r="Z1" s="152"/>
      <c r="AA1" s="152"/>
      <c r="AB1" s="152"/>
      <c r="AC1" s="153"/>
    </row>
    <row r="2" spans="1:34" ht="20.25" customHeight="1" thickBot="1">
      <c r="A2" s="152" t="s">
        <v>131</v>
      </c>
      <c r="B2" s="155"/>
      <c r="C2" s="155"/>
      <c r="D2" s="155"/>
      <c r="E2" s="155"/>
      <c r="F2" s="155"/>
      <c r="G2" s="156" t="s">
        <v>1</v>
      </c>
      <c r="H2" s="1246">
        <f>①飼養計画!J3</f>
        <v>0</v>
      </c>
      <c r="I2" s="1246"/>
      <c r="K2" s="157" t="s">
        <v>2</v>
      </c>
      <c r="L2" s="1247">
        <f>①飼養計画!K1</f>
        <v>0</v>
      </c>
      <c r="M2" s="1248"/>
      <c r="N2" s="154" t="s">
        <v>132</v>
      </c>
      <c r="O2" s="152" t="s">
        <v>131</v>
      </c>
      <c r="AC2" s="154" t="s">
        <v>132</v>
      </c>
    </row>
    <row r="3" spans="1:34" ht="14.1" customHeight="1">
      <c r="A3" s="1272" t="s">
        <v>133</v>
      </c>
      <c r="B3" s="1273"/>
      <c r="C3" s="1274"/>
      <c r="D3" s="1278" t="s">
        <v>134</v>
      </c>
      <c r="E3" s="1278" t="s">
        <v>135</v>
      </c>
      <c r="F3" s="158" t="s">
        <v>136</v>
      </c>
      <c r="G3" s="159" t="s">
        <v>137</v>
      </c>
      <c r="H3" s="159" t="s">
        <v>138</v>
      </c>
      <c r="I3" s="160" t="s">
        <v>139</v>
      </c>
      <c r="J3" s="159" t="s">
        <v>140</v>
      </c>
      <c r="K3" s="160" t="s">
        <v>141</v>
      </c>
      <c r="L3" s="160" t="s">
        <v>142</v>
      </c>
      <c r="M3" s="160" t="s">
        <v>143</v>
      </c>
      <c r="N3" s="1285" t="s">
        <v>144</v>
      </c>
      <c r="O3" s="1249" t="s">
        <v>145</v>
      </c>
      <c r="P3" s="1250"/>
      <c r="Q3" s="1251"/>
      <c r="R3" s="551" t="str">
        <f>IF(R4=0,"",DATE(R4,1,1))</f>
        <v/>
      </c>
      <c r="S3" s="552">
        <f>IF(S4=0,0,DATE(S4,1,1))</f>
        <v>0</v>
      </c>
      <c r="T3" s="552" t="str">
        <f t="shared" ref="T3:AB3" si="0">IF(T4=0,"",DATE(T4,1,1))</f>
        <v/>
      </c>
      <c r="U3" s="552" t="str">
        <f t="shared" si="0"/>
        <v/>
      </c>
      <c r="V3" s="552" t="str">
        <f t="shared" si="0"/>
        <v/>
      </c>
      <c r="W3" s="552" t="str">
        <f t="shared" si="0"/>
        <v/>
      </c>
      <c r="X3" s="552" t="str">
        <f t="shared" si="0"/>
        <v/>
      </c>
      <c r="Y3" s="552" t="str">
        <f t="shared" si="0"/>
        <v/>
      </c>
      <c r="Z3" s="552" t="str">
        <f t="shared" si="0"/>
        <v/>
      </c>
      <c r="AA3" s="552" t="str">
        <f t="shared" si="0"/>
        <v/>
      </c>
      <c r="AB3" s="552" t="str">
        <f t="shared" si="0"/>
        <v/>
      </c>
      <c r="AC3" s="1261" t="s">
        <v>45</v>
      </c>
    </row>
    <row r="4" spans="1:34" ht="14.1" customHeight="1" thickBot="1">
      <c r="A4" s="1275"/>
      <c r="B4" s="1276"/>
      <c r="C4" s="1277"/>
      <c r="D4" s="1279"/>
      <c r="E4" s="1279"/>
      <c r="F4" s="162" t="s">
        <v>146</v>
      </c>
      <c r="G4" s="163" t="s">
        <v>147</v>
      </c>
      <c r="H4" s="554" t="s">
        <v>148</v>
      </c>
      <c r="I4" s="554" t="s">
        <v>149</v>
      </c>
      <c r="J4" s="554" t="s">
        <v>150</v>
      </c>
      <c r="K4" s="554" t="s">
        <v>151</v>
      </c>
      <c r="L4" s="554" t="s">
        <v>152</v>
      </c>
      <c r="M4" s="554" t="s">
        <v>153</v>
      </c>
      <c r="N4" s="1281"/>
      <c r="O4" s="1252"/>
      <c r="P4" s="1253"/>
      <c r="Q4" s="1254"/>
      <c r="R4" s="276">
        <f>①飼養計画!H5</f>
        <v>0</v>
      </c>
      <c r="S4" s="165">
        <f>IF($R$4=0,0,R4+1)</f>
        <v>0</v>
      </c>
      <c r="T4" s="165">
        <f t="shared" ref="T4:AB4" si="1">IF($R$4=0,0,S4+1)</f>
        <v>0</v>
      </c>
      <c r="U4" s="165">
        <f t="shared" si="1"/>
        <v>0</v>
      </c>
      <c r="V4" s="165">
        <f t="shared" si="1"/>
        <v>0</v>
      </c>
      <c r="W4" s="165">
        <f t="shared" si="1"/>
        <v>0</v>
      </c>
      <c r="X4" s="165">
        <f t="shared" si="1"/>
        <v>0</v>
      </c>
      <c r="Y4" s="165">
        <f t="shared" si="1"/>
        <v>0</v>
      </c>
      <c r="Z4" s="165">
        <f t="shared" si="1"/>
        <v>0</v>
      </c>
      <c r="AA4" s="165">
        <f t="shared" si="1"/>
        <v>0</v>
      </c>
      <c r="AB4" s="165">
        <f t="shared" si="1"/>
        <v>0</v>
      </c>
      <c r="AC4" s="1262"/>
      <c r="AD4" s="166"/>
      <c r="AE4" s="166"/>
      <c r="AF4" s="166"/>
      <c r="AG4" s="166"/>
      <c r="AH4" s="166"/>
    </row>
    <row r="5" spans="1:34" ht="14.1" customHeight="1">
      <c r="A5" s="1241" t="s">
        <v>154</v>
      </c>
      <c r="B5" s="1234" t="s">
        <v>155</v>
      </c>
      <c r="C5" s="167"/>
      <c r="D5" s="167"/>
      <c r="E5" s="168"/>
      <c r="F5" s="169"/>
      <c r="G5" s="170"/>
      <c r="H5" s="171"/>
      <c r="I5" s="172" t="str">
        <f t="shared" ref="I5:I14" si="2">IF(F5&lt;=0,"",F5*(1-H5/100))</f>
        <v/>
      </c>
      <c r="J5" s="173"/>
      <c r="K5" s="172" t="str">
        <f t="shared" ref="K5:K14" si="3">IF(J5&lt;=0,"",ROUND(I5/J5,0))</f>
        <v/>
      </c>
      <c r="L5" s="174"/>
      <c r="M5" s="172" t="str">
        <f t="shared" ref="M5:M14" si="4">IF(J5&lt;=0,"",ROUND(F5*L5/J5,0))</f>
        <v/>
      </c>
      <c r="N5" s="175"/>
      <c r="O5" s="1266" t="s">
        <v>154</v>
      </c>
      <c r="P5" s="1289" t="s">
        <v>155</v>
      </c>
      <c r="Q5" s="520" t="str">
        <f t="shared" ref="Q5:Q12" si="5">IF(C5="","",C5)</f>
        <v/>
      </c>
      <c r="R5" s="521" t="str">
        <f t="shared" ref="R5:AB5" si="6">(IF(R4-$G$5&lt;=0,"",(IF(R4-$G$5&lt;=$J$5,$K$5,""))))</f>
        <v/>
      </c>
      <c r="S5" s="521" t="str">
        <f t="shared" si="6"/>
        <v/>
      </c>
      <c r="T5" s="521" t="str">
        <f t="shared" si="6"/>
        <v/>
      </c>
      <c r="U5" s="521" t="str">
        <f t="shared" si="6"/>
        <v/>
      </c>
      <c r="V5" s="521" t="str">
        <f t="shared" si="6"/>
        <v/>
      </c>
      <c r="W5" s="521" t="str">
        <f t="shared" si="6"/>
        <v/>
      </c>
      <c r="X5" s="521" t="str">
        <f t="shared" si="6"/>
        <v/>
      </c>
      <c r="Y5" s="521" t="str">
        <f t="shared" si="6"/>
        <v/>
      </c>
      <c r="Z5" s="521" t="str">
        <f t="shared" si="6"/>
        <v/>
      </c>
      <c r="AA5" s="521" t="str">
        <f t="shared" si="6"/>
        <v/>
      </c>
      <c r="AB5" s="521" t="str">
        <f t="shared" si="6"/>
        <v/>
      </c>
      <c r="AC5" s="522"/>
      <c r="AD5" s="166"/>
      <c r="AE5" s="166"/>
      <c r="AF5" s="166"/>
      <c r="AG5" s="166"/>
      <c r="AH5" s="166"/>
    </row>
    <row r="6" spans="1:34" ht="14.1" customHeight="1">
      <c r="A6" s="1242"/>
      <c r="B6" s="1235"/>
      <c r="C6" s="178"/>
      <c r="D6" s="178"/>
      <c r="E6" s="178"/>
      <c r="F6" s="179"/>
      <c r="G6" s="180"/>
      <c r="H6" s="410"/>
      <c r="I6" s="172" t="str">
        <f t="shared" si="2"/>
        <v/>
      </c>
      <c r="J6" s="181"/>
      <c r="K6" s="172" t="str">
        <f t="shared" si="3"/>
        <v/>
      </c>
      <c r="L6" s="182"/>
      <c r="M6" s="172" t="str">
        <f t="shared" si="4"/>
        <v/>
      </c>
      <c r="N6" s="183"/>
      <c r="O6" s="1267"/>
      <c r="P6" s="1290"/>
      <c r="Q6" s="523" t="str">
        <f t="shared" si="5"/>
        <v/>
      </c>
      <c r="R6" s="521" t="str">
        <f t="shared" ref="R6:AB6" si="7">(IF(R4-$G$6&lt;=0,"",(IF(R4-$G$6&lt;=$J$6,$K$6,""))))</f>
        <v/>
      </c>
      <c r="S6" s="521" t="str">
        <f t="shared" si="7"/>
        <v/>
      </c>
      <c r="T6" s="521" t="str">
        <f t="shared" si="7"/>
        <v/>
      </c>
      <c r="U6" s="521" t="str">
        <f t="shared" si="7"/>
        <v/>
      </c>
      <c r="V6" s="521" t="str">
        <f t="shared" si="7"/>
        <v/>
      </c>
      <c r="W6" s="521" t="str">
        <f t="shared" si="7"/>
        <v/>
      </c>
      <c r="X6" s="521" t="str">
        <f t="shared" si="7"/>
        <v/>
      </c>
      <c r="Y6" s="521" t="str">
        <f t="shared" si="7"/>
        <v/>
      </c>
      <c r="Z6" s="521" t="str">
        <f t="shared" si="7"/>
        <v/>
      </c>
      <c r="AA6" s="521" t="str">
        <f t="shared" si="7"/>
        <v/>
      </c>
      <c r="AB6" s="521" t="str">
        <f t="shared" si="7"/>
        <v/>
      </c>
      <c r="AC6" s="524"/>
      <c r="AD6" s="166"/>
      <c r="AE6" s="166"/>
      <c r="AF6" s="166"/>
      <c r="AG6" s="166"/>
      <c r="AH6" s="166"/>
    </row>
    <row r="7" spans="1:34" ht="14.1" customHeight="1">
      <c r="A7" s="1242"/>
      <c r="B7" s="1235"/>
      <c r="C7" s="178"/>
      <c r="D7" s="178"/>
      <c r="E7" s="178"/>
      <c r="F7" s="179"/>
      <c r="G7" s="180"/>
      <c r="H7" s="173"/>
      <c r="I7" s="172" t="str">
        <f t="shared" si="2"/>
        <v/>
      </c>
      <c r="J7" s="181"/>
      <c r="K7" s="172" t="str">
        <f t="shared" si="3"/>
        <v/>
      </c>
      <c r="L7" s="182"/>
      <c r="M7" s="172" t="str">
        <f t="shared" si="4"/>
        <v/>
      </c>
      <c r="N7" s="183"/>
      <c r="O7" s="1267"/>
      <c r="P7" s="1290"/>
      <c r="Q7" s="523" t="str">
        <f t="shared" si="5"/>
        <v/>
      </c>
      <c r="R7" s="521" t="str">
        <f t="shared" ref="R7:AB7" si="8">(IF(R4-$G$7&lt;=0,"",(IF(R4-$G$7&lt;=$J$7,$K$7,""))))</f>
        <v/>
      </c>
      <c r="S7" s="521" t="str">
        <f t="shared" si="8"/>
        <v/>
      </c>
      <c r="T7" s="521" t="str">
        <f t="shared" si="8"/>
        <v/>
      </c>
      <c r="U7" s="521" t="str">
        <f t="shared" si="8"/>
        <v/>
      </c>
      <c r="V7" s="521" t="str">
        <f t="shared" si="8"/>
        <v/>
      </c>
      <c r="W7" s="521" t="str">
        <f t="shared" si="8"/>
        <v/>
      </c>
      <c r="X7" s="521" t="str">
        <f t="shared" si="8"/>
        <v/>
      </c>
      <c r="Y7" s="521" t="str">
        <f t="shared" si="8"/>
        <v/>
      </c>
      <c r="Z7" s="521" t="str">
        <f t="shared" si="8"/>
        <v/>
      </c>
      <c r="AA7" s="521" t="str">
        <f t="shared" si="8"/>
        <v/>
      </c>
      <c r="AB7" s="521" t="str">
        <f t="shared" si="8"/>
        <v/>
      </c>
      <c r="AC7" s="524"/>
      <c r="AD7" s="166"/>
      <c r="AE7" s="166"/>
      <c r="AF7" s="166"/>
      <c r="AG7" s="166"/>
      <c r="AH7" s="166"/>
    </row>
    <row r="8" spans="1:34" ht="14.1" customHeight="1">
      <c r="A8" s="1242"/>
      <c r="B8" s="1235"/>
      <c r="C8" s="178"/>
      <c r="D8" s="178"/>
      <c r="E8" s="178"/>
      <c r="F8" s="179"/>
      <c r="G8" s="180"/>
      <c r="H8" s="173"/>
      <c r="I8" s="172" t="str">
        <f t="shared" si="2"/>
        <v/>
      </c>
      <c r="J8" s="181"/>
      <c r="K8" s="172" t="str">
        <f t="shared" si="3"/>
        <v/>
      </c>
      <c r="L8" s="182"/>
      <c r="M8" s="172" t="str">
        <f t="shared" si="4"/>
        <v/>
      </c>
      <c r="N8" s="183"/>
      <c r="O8" s="1267"/>
      <c r="P8" s="1290"/>
      <c r="Q8" s="523" t="str">
        <f t="shared" si="5"/>
        <v/>
      </c>
      <c r="R8" s="521" t="str">
        <f t="shared" ref="R8:AB8" si="9">(IF(R4-$G$8&lt;=0,"",(IF(R4-$G$8&lt;=$J$8,$K$8,""))))</f>
        <v/>
      </c>
      <c r="S8" s="521" t="str">
        <f t="shared" si="9"/>
        <v/>
      </c>
      <c r="T8" s="521" t="str">
        <f t="shared" si="9"/>
        <v/>
      </c>
      <c r="U8" s="521" t="str">
        <f t="shared" si="9"/>
        <v/>
      </c>
      <c r="V8" s="521" t="str">
        <f t="shared" si="9"/>
        <v/>
      </c>
      <c r="W8" s="521" t="str">
        <f t="shared" si="9"/>
        <v/>
      </c>
      <c r="X8" s="521" t="str">
        <f t="shared" si="9"/>
        <v/>
      </c>
      <c r="Y8" s="521" t="str">
        <f t="shared" si="9"/>
        <v/>
      </c>
      <c r="Z8" s="521" t="str">
        <f t="shared" si="9"/>
        <v/>
      </c>
      <c r="AA8" s="521" t="str">
        <f t="shared" si="9"/>
        <v/>
      </c>
      <c r="AB8" s="521" t="str">
        <f t="shared" si="9"/>
        <v/>
      </c>
      <c r="AC8" s="524"/>
      <c r="AD8" s="166"/>
      <c r="AE8" s="166"/>
      <c r="AF8" s="166"/>
      <c r="AG8" s="166"/>
      <c r="AH8" s="166"/>
    </row>
    <row r="9" spans="1:34" ht="14.1" customHeight="1">
      <c r="A9" s="1242"/>
      <c r="B9" s="1235"/>
      <c r="C9" s="178"/>
      <c r="D9" s="178"/>
      <c r="E9" s="178"/>
      <c r="F9" s="179"/>
      <c r="G9" s="180"/>
      <c r="H9" s="173"/>
      <c r="I9" s="172" t="str">
        <f t="shared" si="2"/>
        <v/>
      </c>
      <c r="J9" s="181"/>
      <c r="K9" s="172" t="str">
        <f t="shared" si="3"/>
        <v/>
      </c>
      <c r="L9" s="182"/>
      <c r="M9" s="172" t="str">
        <f t="shared" si="4"/>
        <v/>
      </c>
      <c r="N9" s="183"/>
      <c r="O9" s="1267"/>
      <c r="P9" s="1290"/>
      <c r="Q9" s="525" t="str">
        <f t="shared" si="5"/>
        <v/>
      </c>
      <c r="R9" s="526" t="str">
        <f t="shared" ref="R9:AB9" si="10">(IF(R4-$G$9&lt;=0,"",(IF(R4-$G$9&lt;=$J$9,$K$9,""))))</f>
        <v/>
      </c>
      <c r="S9" s="527" t="str">
        <f t="shared" si="10"/>
        <v/>
      </c>
      <c r="T9" s="527" t="str">
        <f t="shared" si="10"/>
        <v/>
      </c>
      <c r="U9" s="527" t="str">
        <f t="shared" si="10"/>
        <v/>
      </c>
      <c r="V9" s="527" t="str">
        <f t="shared" si="10"/>
        <v/>
      </c>
      <c r="W9" s="527" t="str">
        <f t="shared" si="10"/>
        <v/>
      </c>
      <c r="X9" s="527" t="str">
        <f t="shared" si="10"/>
        <v/>
      </c>
      <c r="Y9" s="527" t="str">
        <f t="shared" si="10"/>
        <v/>
      </c>
      <c r="Z9" s="527" t="str">
        <f t="shared" si="10"/>
        <v/>
      </c>
      <c r="AA9" s="527" t="str">
        <f t="shared" si="10"/>
        <v/>
      </c>
      <c r="AB9" s="528" t="str">
        <f t="shared" si="10"/>
        <v/>
      </c>
      <c r="AC9" s="529"/>
      <c r="AD9" s="166"/>
      <c r="AE9" s="166"/>
      <c r="AF9" s="166"/>
      <c r="AG9" s="166"/>
      <c r="AH9" s="166"/>
    </row>
    <row r="10" spans="1:34" ht="14.1" customHeight="1">
      <c r="A10" s="1242"/>
      <c r="B10" s="1235"/>
      <c r="C10" s="178"/>
      <c r="D10" s="178"/>
      <c r="E10" s="178"/>
      <c r="F10" s="179"/>
      <c r="G10" s="180"/>
      <c r="H10" s="173"/>
      <c r="I10" s="172" t="str">
        <f t="shared" si="2"/>
        <v/>
      </c>
      <c r="J10" s="181"/>
      <c r="K10" s="172" t="str">
        <f t="shared" si="3"/>
        <v/>
      </c>
      <c r="L10" s="182"/>
      <c r="M10" s="172" t="str">
        <f t="shared" si="4"/>
        <v/>
      </c>
      <c r="N10" s="183"/>
      <c r="O10" s="1267"/>
      <c r="P10" s="1291"/>
      <c r="Q10" s="530" t="str">
        <f t="shared" si="5"/>
        <v/>
      </c>
      <c r="R10" s="531" t="str">
        <f t="shared" ref="R10:AB10" si="11">(IF(R4-$G$10&lt;=0,"",(IF(R4-$G$10&lt;=$J$10,$K$10,""))))</f>
        <v/>
      </c>
      <c r="S10" s="532" t="str">
        <f t="shared" si="11"/>
        <v/>
      </c>
      <c r="T10" s="532" t="str">
        <f t="shared" si="11"/>
        <v/>
      </c>
      <c r="U10" s="532" t="str">
        <f t="shared" si="11"/>
        <v/>
      </c>
      <c r="V10" s="532" t="str">
        <f t="shared" si="11"/>
        <v/>
      </c>
      <c r="W10" s="532" t="str">
        <f t="shared" si="11"/>
        <v/>
      </c>
      <c r="X10" s="532" t="str">
        <f t="shared" si="11"/>
        <v/>
      </c>
      <c r="Y10" s="532" t="str">
        <f t="shared" si="11"/>
        <v/>
      </c>
      <c r="Z10" s="532" t="str">
        <f t="shared" si="11"/>
        <v/>
      </c>
      <c r="AA10" s="532" t="str">
        <f t="shared" si="11"/>
        <v/>
      </c>
      <c r="AB10" s="532" t="str">
        <f t="shared" si="11"/>
        <v/>
      </c>
      <c r="AC10" s="524"/>
      <c r="AD10" s="166"/>
      <c r="AE10" s="166"/>
      <c r="AF10" s="166"/>
      <c r="AG10" s="166"/>
      <c r="AH10" s="166"/>
    </row>
    <row r="11" spans="1:34" ht="14.1" customHeight="1">
      <c r="A11" s="1242"/>
      <c r="B11" s="1235"/>
      <c r="C11" s="178"/>
      <c r="D11" s="178"/>
      <c r="E11" s="178"/>
      <c r="F11" s="179"/>
      <c r="G11" s="180"/>
      <c r="H11" s="173">
        <f>IFERROR(H10/H7,0)</f>
        <v>0</v>
      </c>
      <c r="I11" s="172" t="str">
        <f t="shared" si="2"/>
        <v/>
      </c>
      <c r="J11" s="181"/>
      <c r="K11" s="172" t="str">
        <f t="shared" si="3"/>
        <v/>
      </c>
      <c r="L11" s="182"/>
      <c r="M11" s="172" t="str">
        <f t="shared" si="4"/>
        <v/>
      </c>
      <c r="N11" s="183"/>
      <c r="O11" s="1267"/>
      <c r="P11" s="1291"/>
      <c r="Q11" s="530" t="str">
        <f t="shared" si="5"/>
        <v/>
      </c>
      <c r="R11" s="533" t="str">
        <f t="shared" ref="R11:AB11" si="12">(IF(R4-$G$11&lt;=0,"",(IF(R4-$G$11&lt;=$J$11,$K$11,""))))</f>
        <v/>
      </c>
      <c r="S11" s="534" t="str">
        <f t="shared" si="12"/>
        <v/>
      </c>
      <c r="T11" s="534" t="str">
        <f t="shared" si="12"/>
        <v/>
      </c>
      <c r="U11" s="534" t="str">
        <f t="shared" si="12"/>
        <v/>
      </c>
      <c r="V11" s="534" t="str">
        <f t="shared" si="12"/>
        <v/>
      </c>
      <c r="W11" s="534" t="str">
        <f t="shared" si="12"/>
        <v/>
      </c>
      <c r="X11" s="534" t="str">
        <f t="shared" si="12"/>
        <v/>
      </c>
      <c r="Y11" s="534" t="str">
        <f t="shared" si="12"/>
        <v/>
      </c>
      <c r="Z11" s="534" t="str">
        <f t="shared" si="12"/>
        <v/>
      </c>
      <c r="AA11" s="534" t="str">
        <f t="shared" si="12"/>
        <v/>
      </c>
      <c r="AB11" s="532" t="str">
        <f t="shared" si="12"/>
        <v/>
      </c>
      <c r="AC11" s="524"/>
      <c r="AD11" s="166"/>
      <c r="AE11" s="166"/>
      <c r="AF11" s="166"/>
      <c r="AG11" s="166"/>
      <c r="AH11" s="166"/>
    </row>
    <row r="12" spans="1:34" ht="14.1" customHeight="1">
      <c r="A12" s="1242"/>
      <c r="B12" s="1235"/>
      <c r="C12" s="178"/>
      <c r="D12" s="178"/>
      <c r="E12" s="178"/>
      <c r="F12" s="179"/>
      <c r="G12" s="180"/>
      <c r="H12" s="173"/>
      <c r="I12" s="172" t="str">
        <f t="shared" si="2"/>
        <v/>
      </c>
      <c r="J12" s="181"/>
      <c r="K12" s="172" t="str">
        <f t="shared" si="3"/>
        <v/>
      </c>
      <c r="L12" s="182"/>
      <c r="M12" s="172" t="str">
        <f t="shared" si="4"/>
        <v/>
      </c>
      <c r="N12" s="183"/>
      <c r="O12" s="1267"/>
      <c r="P12" s="1291"/>
      <c r="Q12" s="530" t="str">
        <f t="shared" si="5"/>
        <v/>
      </c>
      <c r="R12" s="533" t="str">
        <f t="shared" ref="R12:AB12" si="13">(IF(R4-$G$12&lt;=0,"",(IF(R4-$G$12&lt;=$J$12,$K$12,""))))</f>
        <v/>
      </c>
      <c r="S12" s="534" t="str">
        <f t="shared" si="13"/>
        <v/>
      </c>
      <c r="T12" s="534" t="str">
        <f t="shared" si="13"/>
        <v/>
      </c>
      <c r="U12" s="534" t="str">
        <f t="shared" si="13"/>
        <v/>
      </c>
      <c r="V12" s="534" t="str">
        <f t="shared" si="13"/>
        <v/>
      </c>
      <c r="W12" s="534" t="str">
        <f t="shared" si="13"/>
        <v/>
      </c>
      <c r="X12" s="534" t="str">
        <f t="shared" si="13"/>
        <v/>
      </c>
      <c r="Y12" s="534" t="str">
        <f t="shared" si="13"/>
        <v/>
      </c>
      <c r="Z12" s="534" t="str">
        <f t="shared" si="13"/>
        <v/>
      </c>
      <c r="AA12" s="534" t="str">
        <f t="shared" si="13"/>
        <v/>
      </c>
      <c r="AB12" s="535" t="str">
        <f t="shared" si="13"/>
        <v/>
      </c>
      <c r="AC12" s="524"/>
      <c r="AD12" s="166"/>
      <c r="AE12" s="166"/>
      <c r="AF12" s="166"/>
      <c r="AG12" s="166"/>
      <c r="AH12" s="166"/>
    </row>
    <row r="13" spans="1:34" ht="14.1" customHeight="1">
      <c r="A13" s="1242"/>
      <c r="B13" s="1235"/>
      <c r="C13" s="178"/>
      <c r="D13" s="178"/>
      <c r="E13" s="178"/>
      <c r="F13" s="179"/>
      <c r="G13" s="180"/>
      <c r="H13" s="173"/>
      <c r="I13" s="172" t="str">
        <f t="shared" si="2"/>
        <v/>
      </c>
      <c r="J13" s="181"/>
      <c r="K13" s="172" t="str">
        <f t="shared" si="3"/>
        <v/>
      </c>
      <c r="L13" s="182"/>
      <c r="M13" s="172" t="str">
        <f t="shared" si="4"/>
        <v/>
      </c>
      <c r="N13" s="183"/>
      <c r="O13" s="1267"/>
      <c r="P13" s="1291"/>
      <c r="Q13" s="530" t="str">
        <f>IF(C14="","",C14)</f>
        <v/>
      </c>
      <c r="R13" s="533" t="str">
        <f t="shared" ref="R13:AB13" si="14">(IF(R4-$G$14&lt;=0,"",(IF(R4-$G$14&lt;=$J$14,$K$14,""))))</f>
        <v/>
      </c>
      <c r="S13" s="534" t="str">
        <f t="shared" si="14"/>
        <v/>
      </c>
      <c r="T13" s="534" t="str">
        <f t="shared" si="14"/>
        <v/>
      </c>
      <c r="U13" s="534" t="str">
        <f t="shared" si="14"/>
        <v/>
      </c>
      <c r="V13" s="534" t="str">
        <f t="shared" si="14"/>
        <v/>
      </c>
      <c r="W13" s="534" t="str">
        <f t="shared" si="14"/>
        <v/>
      </c>
      <c r="X13" s="534" t="str">
        <f t="shared" si="14"/>
        <v/>
      </c>
      <c r="Y13" s="534" t="str">
        <f t="shared" si="14"/>
        <v/>
      </c>
      <c r="Z13" s="534" t="str">
        <f t="shared" si="14"/>
        <v/>
      </c>
      <c r="AA13" s="534" t="str">
        <f t="shared" si="14"/>
        <v/>
      </c>
      <c r="AB13" s="532" t="str">
        <f t="shared" si="14"/>
        <v/>
      </c>
      <c r="AC13" s="524"/>
      <c r="AD13" s="166"/>
      <c r="AE13" s="166"/>
      <c r="AF13" s="166"/>
      <c r="AG13" s="166"/>
      <c r="AH13" s="166"/>
    </row>
    <row r="14" spans="1:34" ht="14.1" customHeight="1" thickBot="1">
      <c r="A14" s="1242"/>
      <c r="B14" s="1236"/>
      <c r="C14" s="178"/>
      <c r="D14" s="178"/>
      <c r="E14" s="178"/>
      <c r="F14" s="179"/>
      <c r="G14" s="180"/>
      <c r="H14" s="173"/>
      <c r="I14" s="172" t="str">
        <f t="shared" si="2"/>
        <v/>
      </c>
      <c r="J14" s="181"/>
      <c r="K14" s="172" t="str">
        <f t="shared" si="3"/>
        <v/>
      </c>
      <c r="L14" s="182"/>
      <c r="M14" s="172" t="str">
        <f t="shared" si="4"/>
        <v/>
      </c>
      <c r="N14" s="183"/>
      <c r="O14" s="1267"/>
      <c r="P14" s="1292"/>
      <c r="Q14" s="536" t="s">
        <v>157</v>
      </c>
      <c r="R14" s="537">
        <f>SUM(R5:R13)</f>
        <v>0</v>
      </c>
      <c r="S14" s="537">
        <f t="shared" ref="S14:AA14" si="15">SUM(S5:S13)</f>
        <v>0</v>
      </c>
      <c r="T14" s="537">
        <f t="shared" si="15"/>
        <v>0</v>
      </c>
      <c r="U14" s="537">
        <f t="shared" si="15"/>
        <v>0</v>
      </c>
      <c r="V14" s="537">
        <f t="shared" si="15"/>
        <v>0</v>
      </c>
      <c r="W14" s="537">
        <f t="shared" si="15"/>
        <v>0</v>
      </c>
      <c r="X14" s="537">
        <f t="shared" si="15"/>
        <v>0</v>
      </c>
      <c r="Y14" s="537">
        <f t="shared" si="15"/>
        <v>0</v>
      </c>
      <c r="Z14" s="537">
        <f t="shared" si="15"/>
        <v>0</v>
      </c>
      <c r="AA14" s="537">
        <f t="shared" si="15"/>
        <v>0</v>
      </c>
      <c r="AB14" s="538">
        <f>SUM(AB5:AB13)</f>
        <v>0</v>
      </c>
      <c r="AC14" s="539"/>
      <c r="AD14" s="166"/>
      <c r="AE14" s="166"/>
      <c r="AF14" s="166"/>
      <c r="AG14" s="166"/>
      <c r="AH14" s="166"/>
    </row>
    <row r="15" spans="1:34" ht="14.1" customHeight="1" thickBot="1">
      <c r="A15" s="1242"/>
      <c r="B15" s="1237" t="s">
        <v>156</v>
      </c>
      <c r="C15" s="1238"/>
      <c r="D15" s="191"/>
      <c r="E15" s="191"/>
      <c r="F15" s="192"/>
      <c r="G15" s="193"/>
      <c r="H15" s="194"/>
      <c r="I15" s="195"/>
      <c r="J15" s="194"/>
      <c r="K15" s="196">
        <f>SUM(K5:K14)</f>
        <v>0</v>
      </c>
      <c r="L15" s="197"/>
      <c r="M15" s="196">
        <f>SUM(M5:M14)</f>
        <v>0</v>
      </c>
      <c r="N15" s="198"/>
      <c r="O15" s="1267"/>
      <c r="P15" s="1293" t="s">
        <v>158</v>
      </c>
      <c r="Q15" s="523" t="str">
        <f>IF(C16="","",C16)</f>
        <v/>
      </c>
      <c r="R15" s="521" t="str">
        <f t="shared" ref="R15:AB15" si="16">(IF(R4-$G$16&lt;=0,"",(IF(R4-$G$16&lt;=$J$16,$K$16,""))))</f>
        <v/>
      </c>
      <c r="S15" s="521" t="str">
        <f t="shared" si="16"/>
        <v/>
      </c>
      <c r="T15" s="521" t="str">
        <f t="shared" si="16"/>
        <v/>
      </c>
      <c r="U15" s="521" t="str">
        <f t="shared" si="16"/>
        <v/>
      </c>
      <c r="V15" s="521" t="str">
        <f t="shared" si="16"/>
        <v/>
      </c>
      <c r="W15" s="521" t="str">
        <f t="shared" si="16"/>
        <v/>
      </c>
      <c r="X15" s="521" t="str">
        <f t="shared" si="16"/>
        <v/>
      </c>
      <c r="Y15" s="521" t="str">
        <f t="shared" si="16"/>
        <v/>
      </c>
      <c r="Z15" s="521" t="str">
        <f t="shared" si="16"/>
        <v/>
      </c>
      <c r="AA15" s="521" t="str">
        <f t="shared" si="16"/>
        <v/>
      </c>
      <c r="AB15" s="521" t="str">
        <f t="shared" si="16"/>
        <v/>
      </c>
      <c r="AC15" s="522"/>
      <c r="AD15" s="166"/>
      <c r="AE15" s="166"/>
      <c r="AF15" s="166"/>
      <c r="AG15" s="166"/>
      <c r="AH15" s="166"/>
    </row>
    <row r="16" spans="1:34" ht="14.1" customHeight="1" thickBot="1">
      <c r="A16" s="1242"/>
      <c r="B16" s="1239" t="s">
        <v>158</v>
      </c>
      <c r="C16" s="178"/>
      <c r="D16" s="167"/>
      <c r="E16" s="167"/>
      <c r="F16" s="202"/>
      <c r="G16" s="203"/>
      <c r="H16" s="173">
        <f>IFERROR(H15/H7,0)</f>
        <v>0</v>
      </c>
      <c r="I16" s="204" t="str">
        <f>IF(F16&lt;=0,"",F16*(1-H16/100))</f>
        <v/>
      </c>
      <c r="J16" s="173"/>
      <c r="K16" s="204" t="str">
        <f>IF(J16&lt;=0,"",ROUND(I16/J16,0))</f>
        <v/>
      </c>
      <c r="L16" s="174"/>
      <c r="M16" s="204" t="str">
        <f>IF(J16&lt;=0,"",ROUND(F16*L16/J16,0))</f>
        <v/>
      </c>
      <c r="N16" s="175"/>
      <c r="O16" s="1267"/>
      <c r="P16" s="1294"/>
      <c r="Q16" s="540" t="str">
        <f>IF(C17="","",C17)</f>
        <v/>
      </c>
      <c r="R16" s="541" t="str">
        <f t="shared" ref="R16:AB16" si="17">(IF(R4-$G$17&lt;=0,"",(IF(R4-$G$17&lt;=$J$17,$K$17,""))))</f>
        <v/>
      </c>
      <c r="S16" s="541" t="str">
        <f t="shared" si="17"/>
        <v/>
      </c>
      <c r="T16" s="541" t="str">
        <f t="shared" si="17"/>
        <v/>
      </c>
      <c r="U16" s="541" t="str">
        <f t="shared" si="17"/>
        <v/>
      </c>
      <c r="V16" s="541" t="str">
        <f t="shared" si="17"/>
        <v/>
      </c>
      <c r="W16" s="541" t="str">
        <f t="shared" si="17"/>
        <v/>
      </c>
      <c r="X16" s="541" t="str">
        <f t="shared" si="17"/>
        <v/>
      </c>
      <c r="Y16" s="541" t="str">
        <f t="shared" si="17"/>
        <v/>
      </c>
      <c r="Z16" s="541" t="str">
        <f t="shared" si="17"/>
        <v/>
      </c>
      <c r="AA16" s="541" t="str">
        <f t="shared" si="17"/>
        <v/>
      </c>
      <c r="AB16" s="541" t="str">
        <f t="shared" si="17"/>
        <v/>
      </c>
      <c r="AC16" s="542"/>
    </row>
    <row r="17" spans="1:34" ht="14.1" customHeight="1" thickTop="1" thickBot="1">
      <c r="A17" s="1242"/>
      <c r="B17" s="1240"/>
      <c r="C17" s="178"/>
      <c r="D17" s="178"/>
      <c r="E17" s="178"/>
      <c r="F17" s="179"/>
      <c r="G17" s="180"/>
      <c r="H17" s="173"/>
      <c r="I17" s="204" t="str">
        <f>IF(F17&lt;=0,"",F17*(1-H17/100))</f>
        <v/>
      </c>
      <c r="J17" s="173"/>
      <c r="K17" s="204" t="str">
        <f>IF(J17&lt;=0,"",ROUND(I17/J17,0))</f>
        <v/>
      </c>
      <c r="L17" s="174"/>
      <c r="M17" s="204" t="str">
        <f>IF(J17&lt;=0,"",ROUND(F17*L17/J17,0))</f>
        <v/>
      </c>
      <c r="N17" s="183"/>
      <c r="O17" s="1267"/>
      <c r="P17" s="1295"/>
      <c r="Q17" s="543" t="s">
        <v>160</v>
      </c>
      <c r="R17" s="544">
        <f>SUM(R15:R16)</f>
        <v>0</v>
      </c>
      <c r="S17" s="544">
        <f t="shared" ref="S17" si="18">SUM(S15:S16)</f>
        <v>0</v>
      </c>
      <c r="T17" s="544">
        <f>SUM(T15:T16)</f>
        <v>0</v>
      </c>
      <c r="U17" s="544">
        <f t="shared" ref="U17:AB17" si="19">SUM(U15:U16)</f>
        <v>0</v>
      </c>
      <c r="V17" s="544">
        <f t="shared" si="19"/>
        <v>0</v>
      </c>
      <c r="W17" s="544">
        <f t="shared" si="19"/>
        <v>0</v>
      </c>
      <c r="X17" s="544">
        <f t="shared" si="19"/>
        <v>0</v>
      </c>
      <c r="Y17" s="544">
        <f t="shared" si="19"/>
        <v>0</v>
      </c>
      <c r="Z17" s="544">
        <f t="shared" si="19"/>
        <v>0</v>
      </c>
      <c r="AA17" s="544">
        <f t="shared" si="19"/>
        <v>0</v>
      </c>
      <c r="AB17" s="544">
        <f t="shared" si="19"/>
        <v>0</v>
      </c>
      <c r="AC17" s="545"/>
    </row>
    <row r="18" spans="1:34" ht="14.1" customHeight="1" thickBot="1">
      <c r="A18" s="1243"/>
      <c r="B18" s="277" t="s">
        <v>159</v>
      </c>
      <c r="C18" s="553"/>
      <c r="D18" s="191"/>
      <c r="E18" s="191"/>
      <c r="F18" s="192"/>
      <c r="G18" s="193"/>
      <c r="H18" s="194">
        <f>IFERROR(H17/H15,0)</f>
        <v>0</v>
      </c>
      <c r="I18" s="195"/>
      <c r="J18" s="194"/>
      <c r="K18" s="195">
        <f>SUM(K16:K17)</f>
        <v>0</v>
      </c>
      <c r="L18" s="197"/>
      <c r="M18" s="195">
        <f>SUM(M16:M17)</f>
        <v>0</v>
      </c>
      <c r="N18" s="198"/>
      <c r="O18" s="1268"/>
      <c r="P18" s="1296" t="s">
        <v>161</v>
      </c>
      <c r="Q18" s="1297"/>
      <c r="R18" s="546">
        <f t="shared" ref="R18:AB18" si="20">R17+R14</f>
        <v>0</v>
      </c>
      <c r="S18" s="547">
        <f t="shared" si="20"/>
        <v>0</v>
      </c>
      <c r="T18" s="547">
        <f t="shared" si="20"/>
        <v>0</v>
      </c>
      <c r="U18" s="547">
        <f t="shared" si="20"/>
        <v>0</v>
      </c>
      <c r="V18" s="547">
        <f t="shared" si="20"/>
        <v>0</v>
      </c>
      <c r="W18" s="547">
        <f>W17+W14</f>
        <v>0</v>
      </c>
      <c r="X18" s="547">
        <f t="shared" si="20"/>
        <v>0</v>
      </c>
      <c r="Y18" s="547">
        <f t="shared" si="20"/>
        <v>0</v>
      </c>
      <c r="Z18" s="547">
        <f t="shared" si="20"/>
        <v>0</v>
      </c>
      <c r="AA18" s="547">
        <f t="shared" si="20"/>
        <v>0</v>
      </c>
      <c r="AB18" s="548">
        <f t="shared" si="20"/>
        <v>0</v>
      </c>
      <c r="AC18" s="549"/>
    </row>
    <row r="19" spans="1:34" ht="14.1" customHeight="1">
      <c r="A19" s="166"/>
      <c r="B19" s="212"/>
      <c r="C19" s="212"/>
      <c r="D19" s="213"/>
      <c r="E19" s="213"/>
      <c r="F19" s="214"/>
      <c r="G19" s="215"/>
      <c r="H19" s="216"/>
      <c r="I19" s="217"/>
      <c r="J19" s="216"/>
      <c r="K19" s="242"/>
      <c r="L19" s="218"/>
      <c r="M19" s="242"/>
      <c r="N19" s="218"/>
      <c r="O19" s="243"/>
      <c r="P19" s="213"/>
      <c r="Q19" s="213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44"/>
    </row>
    <row r="20" spans="1:34" ht="20.25" customHeight="1" thickBot="1">
      <c r="A20" s="152" t="s">
        <v>162</v>
      </c>
      <c r="B20" s="155"/>
      <c r="C20" s="155"/>
      <c r="D20" s="155"/>
      <c r="E20" s="155"/>
      <c r="F20" s="155"/>
      <c r="G20" s="156" t="s">
        <v>1</v>
      </c>
      <c r="H20" s="1246">
        <f>H2</f>
        <v>0</v>
      </c>
      <c r="I20" s="1246"/>
      <c r="K20" s="157" t="s">
        <v>2</v>
      </c>
      <c r="L20" s="1247">
        <f>L2</f>
        <v>0</v>
      </c>
      <c r="M20" s="1248"/>
      <c r="N20" s="154" t="s">
        <v>132</v>
      </c>
      <c r="O20" s="152" t="s">
        <v>162</v>
      </c>
      <c r="AC20" s="154" t="s">
        <v>132</v>
      </c>
    </row>
    <row r="21" spans="1:34" ht="14.1" customHeight="1">
      <c r="A21" s="1272" t="s">
        <v>133</v>
      </c>
      <c r="B21" s="1273"/>
      <c r="C21" s="1274"/>
      <c r="D21" s="1278" t="s">
        <v>44</v>
      </c>
      <c r="E21" s="1278" t="s">
        <v>73</v>
      </c>
      <c r="F21" s="158" t="s">
        <v>136</v>
      </c>
      <c r="G21" s="159" t="s">
        <v>137</v>
      </c>
      <c r="H21" s="159" t="s">
        <v>138</v>
      </c>
      <c r="I21" s="160" t="s">
        <v>139</v>
      </c>
      <c r="J21" s="159" t="s">
        <v>140</v>
      </c>
      <c r="K21" s="160" t="s">
        <v>141</v>
      </c>
      <c r="L21" s="160" t="s">
        <v>142</v>
      </c>
      <c r="M21" s="160" t="s">
        <v>143</v>
      </c>
      <c r="N21" s="1285" t="s">
        <v>144</v>
      </c>
      <c r="O21" s="1249" t="s">
        <v>145</v>
      </c>
      <c r="P21" s="1250"/>
      <c r="Q21" s="1251"/>
      <c r="R21" s="161" t="str">
        <f>R3</f>
        <v/>
      </c>
      <c r="S21" s="275">
        <f t="shared" ref="S21:AB21" si="21">S3</f>
        <v>0</v>
      </c>
      <c r="T21" s="275" t="str">
        <f t="shared" si="21"/>
        <v/>
      </c>
      <c r="U21" s="275" t="str">
        <f t="shared" si="21"/>
        <v/>
      </c>
      <c r="V21" s="275" t="str">
        <f t="shared" si="21"/>
        <v/>
      </c>
      <c r="W21" s="275" t="str">
        <f t="shared" si="21"/>
        <v/>
      </c>
      <c r="X21" s="275" t="str">
        <f t="shared" si="21"/>
        <v/>
      </c>
      <c r="Y21" s="275" t="str">
        <f t="shared" si="21"/>
        <v/>
      </c>
      <c r="Z21" s="275" t="str">
        <f t="shared" si="21"/>
        <v/>
      </c>
      <c r="AA21" s="275" t="str">
        <f t="shared" si="21"/>
        <v/>
      </c>
      <c r="AB21" s="275" t="str">
        <f t="shared" si="21"/>
        <v/>
      </c>
      <c r="AC21" s="1261" t="s">
        <v>45</v>
      </c>
    </row>
    <row r="22" spans="1:34" ht="14.1" customHeight="1" thickBot="1">
      <c r="A22" s="1275"/>
      <c r="B22" s="1276"/>
      <c r="C22" s="1277"/>
      <c r="D22" s="1279"/>
      <c r="E22" s="1279"/>
      <c r="F22" s="162" t="s">
        <v>163</v>
      </c>
      <c r="G22" s="163" t="s">
        <v>147</v>
      </c>
      <c r="H22" s="554" t="s">
        <v>148</v>
      </c>
      <c r="I22" s="554" t="s">
        <v>165</v>
      </c>
      <c r="J22" s="554" t="s">
        <v>166</v>
      </c>
      <c r="K22" s="554" t="s">
        <v>167</v>
      </c>
      <c r="L22" s="554" t="s">
        <v>168</v>
      </c>
      <c r="M22" s="554" t="s">
        <v>169</v>
      </c>
      <c r="N22" s="1281"/>
      <c r="O22" s="1252"/>
      <c r="P22" s="1253"/>
      <c r="Q22" s="1254"/>
      <c r="R22" s="164">
        <f>R4</f>
        <v>0</v>
      </c>
      <c r="S22" s="165">
        <f t="shared" ref="S22:AB22" si="22">S4</f>
        <v>0</v>
      </c>
      <c r="T22" s="165">
        <f t="shared" si="22"/>
        <v>0</v>
      </c>
      <c r="U22" s="165">
        <f t="shared" si="22"/>
        <v>0</v>
      </c>
      <c r="V22" s="165">
        <f t="shared" si="22"/>
        <v>0</v>
      </c>
      <c r="W22" s="165">
        <f t="shared" si="22"/>
        <v>0</v>
      </c>
      <c r="X22" s="165">
        <f t="shared" si="22"/>
        <v>0</v>
      </c>
      <c r="Y22" s="165">
        <f t="shared" si="22"/>
        <v>0</v>
      </c>
      <c r="Z22" s="165">
        <f t="shared" si="22"/>
        <v>0</v>
      </c>
      <c r="AA22" s="165">
        <f t="shared" si="22"/>
        <v>0</v>
      </c>
      <c r="AB22" s="165">
        <f t="shared" si="22"/>
        <v>0</v>
      </c>
      <c r="AC22" s="1262"/>
      <c r="AD22" s="166"/>
      <c r="AE22" s="166"/>
      <c r="AF22" s="166"/>
      <c r="AG22" s="166"/>
      <c r="AH22" s="166"/>
    </row>
    <row r="23" spans="1:34" ht="14.1" customHeight="1">
      <c r="A23" s="1286" t="s">
        <v>170</v>
      </c>
      <c r="B23" s="1234" t="s">
        <v>155</v>
      </c>
      <c r="C23" s="223"/>
      <c r="D23" s="224"/>
      <c r="E23" s="225"/>
      <c r="F23" s="169"/>
      <c r="G23" s="170"/>
      <c r="H23" s="171">
        <v>0</v>
      </c>
      <c r="I23" s="172" t="str">
        <f t="shared" ref="I23:I31" si="23">IF(F23&lt;=0,"",F23*(1-H23/100))</f>
        <v/>
      </c>
      <c r="J23" s="173"/>
      <c r="K23" s="172" t="str">
        <f t="shared" ref="K23:K31" si="24">IF(J23&lt;=0,"",ROUND(I23/J23,0))</f>
        <v/>
      </c>
      <c r="L23" s="174"/>
      <c r="M23" s="204" t="str">
        <f t="shared" ref="M23:M31" si="25">IF(J23&lt;=0,"",ROUND(F23*L23/J23,0))</f>
        <v/>
      </c>
      <c r="N23" s="175"/>
      <c r="O23" s="1266" t="s">
        <v>170</v>
      </c>
      <c r="P23" s="1269" t="s">
        <v>155</v>
      </c>
      <c r="Q23" s="226" t="str">
        <f t="shared" ref="Q23:Q30" si="26">IF(C23="","",C23)</f>
        <v/>
      </c>
      <c r="R23" s="176" t="str">
        <f t="shared" ref="R23:AB31" si="27">(IF(R$22-$G23&lt;=0,"",(IF(R$22-$G23&lt;=$J23,$K23,""))))</f>
        <v/>
      </c>
      <c r="S23" s="176" t="str">
        <f t="shared" si="27"/>
        <v/>
      </c>
      <c r="T23" s="176" t="str">
        <f t="shared" si="27"/>
        <v/>
      </c>
      <c r="U23" s="176" t="str">
        <f t="shared" si="27"/>
        <v/>
      </c>
      <c r="V23" s="176" t="str">
        <f t="shared" si="27"/>
        <v/>
      </c>
      <c r="W23" s="176" t="str">
        <f t="shared" si="27"/>
        <v/>
      </c>
      <c r="X23" s="176" t="str">
        <f t="shared" si="27"/>
        <v/>
      </c>
      <c r="Y23" s="176" t="str">
        <f t="shared" si="27"/>
        <v/>
      </c>
      <c r="Z23" s="176" t="str">
        <f t="shared" si="27"/>
        <v/>
      </c>
      <c r="AA23" s="176" t="str">
        <f t="shared" si="27"/>
        <v/>
      </c>
      <c r="AB23" s="176" t="str">
        <f t="shared" si="27"/>
        <v/>
      </c>
      <c r="AC23" s="177"/>
      <c r="AD23" s="166"/>
      <c r="AE23" s="166"/>
      <c r="AF23" s="166"/>
      <c r="AG23" s="166"/>
      <c r="AH23" s="166"/>
    </row>
    <row r="24" spans="1:34" ht="14.1" customHeight="1">
      <c r="A24" s="1287"/>
      <c r="B24" s="1235"/>
      <c r="C24" s="223"/>
      <c r="D24" s="224"/>
      <c r="E24" s="227"/>
      <c r="F24" s="169"/>
      <c r="G24" s="170"/>
      <c r="H24" s="171">
        <v>0</v>
      </c>
      <c r="I24" s="172" t="str">
        <f t="shared" si="23"/>
        <v/>
      </c>
      <c r="J24" s="173"/>
      <c r="K24" s="172" t="str">
        <f t="shared" si="24"/>
        <v/>
      </c>
      <c r="L24" s="174"/>
      <c r="M24" s="204" t="str">
        <f t="shared" si="25"/>
        <v/>
      </c>
      <c r="N24" s="175"/>
      <c r="O24" s="1267"/>
      <c r="P24" s="1283"/>
      <c r="Q24" s="190" t="str">
        <f t="shared" si="26"/>
        <v/>
      </c>
      <c r="R24" s="176" t="str">
        <f t="shared" si="27"/>
        <v/>
      </c>
      <c r="S24" s="176" t="str">
        <f t="shared" si="27"/>
        <v/>
      </c>
      <c r="T24" s="176" t="str">
        <f t="shared" si="27"/>
        <v/>
      </c>
      <c r="U24" s="176" t="str">
        <f t="shared" si="27"/>
        <v/>
      </c>
      <c r="V24" s="176" t="str">
        <f t="shared" si="27"/>
        <v/>
      </c>
      <c r="W24" s="176" t="str">
        <f t="shared" si="27"/>
        <v/>
      </c>
      <c r="X24" s="176" t="str">
        <f t="shared" si="27"/>
        <v/>
      </c>
      <c r="Y24" s="176" t="str">
        <f t="shared" si="27"/>
        <v/>
      </c>
      <c r="Z24" s="176" t="str">
        <f t="shared" si="27"/>
        <v/>
      </c>
      <c r="AA24" s="176" t="str">
        <f t="shared" si="27"/>
        <v/>
      </c>
      <c r="AB24" s="176" t="str">
        <f t="shared" si="27"/>
        <v/>
      </c>
      <c r="AC24" s="177"/>
      <c r="AD24" s="166"/>
      <c r="AE24" s="166"/>
      <c r="AF24" s="166"/>
      <c r="AG24" s="166"/>
      <c r="AH24" s="166"/>
    </row>
    <row r="25" spans="1:34" ht="14.1" customHeight="1">
      <c r="A25" s="1287"/>
      <c r="B25" s="1264"/>
      <c r="C25" s="223"/>
      <c r="D25" s="224"/>
      <c r="E25" s="227"/>
      <c r="F25" s="179"/>
      <c r="G25" s="180"/>
      <c r="H25" s="173">
        <v>0</v>
      </c>
      <c r="I25" s="172" t="str">
        <f t="shared" si="23"/>
        <v/>
      </c>
      <c r="J25" s="181"/>
      <c r="K25" s="172" t="str">
        <f t="shared" si="24"/>
        <v/>
      </c>
      <c r="L25" s="182"/>
      <c r="M25" s="204" t="str">
        <f t="shared" si="25"/>
        <v/>
      </c>
      <c r="N25" s="183"/>
      <c r="O25" s="1267"/>
      <c r="P25" s="1270"/>
      <c r="Q25" s="190" t="str">
        <f t="shared" si="26"/>
        <v/>
      </c>
      <c r="R25" s="176" t="str">
        <f t="shared" si="27"/>
        <v/>
      </c>
      <c r="S25" s="176" t="str">
        <f t="shared" si="27"/>
        <v/>
      </c>
      <c r="T25" s="176" t="str">
        <f t="shared" si="27"/>
        <v/>
      </c>
      <c r="U25" s="176" t="str">
        <f t="shared" si="27"/>
        <v/>
      </c>
      <c r="V25" s="176" t="str">
        <f t="shared" si="27"/>
        <v/>
      </c>
      <c r="W25" s="176" t="str">
        <f t="shared" si="27"/>
        <v/>
      </c>
      <c r="X25" s="176" t="str">
        <f t="shared" si="27"/>
        <v/>
      </c>
      <c r="Y25" s="176" t="str">
        <f t="shared" si="27"/>
        <v/>
      </c>
      <c r="Z25" s="176" t="str">
        <f t="shared" si="27"/>
        <v/>
      </c>
      <c r="AA25" s="176" t="str">
        <f t="shared" si="27"/>
        <v/>
      </c>
      <c r="AB25" s="176" t="str">
        <f t="shared" si="27"/>
        <v/>
      </c>
      <c r="AC25" s="185"/>
      <c r="AD25" s="166"/>
      <c r="AE25" s="166"/>
      <c r="AF25" s="166"/>
      <c r="AG25" s="166"/>
      <c r="AH25" s="166"/>
    </row>
    <row r="26" spans="1:34" ht="14.1" customHeight="1">
      <c r="A26" s="1287"/>
      <c r="B26" s="1264"/>
      <c r="C26" s="223"/>
      <c r="D26" s="224"/>
      <c r="E26" s="227"/>
      <c r="F26" s="179"/>
      <c r="G26" s="180"/>
      <c r="H26" s="173">
        <v>0</v>
      </c>
      <c r="I26" s="172" t="str">
        <f t="shared" si="23"/>
        <v/>
      </c>
      <c r="J26" s="181"/>
      <c r="K26" s="172" t="str">
        <f t="shared" si="24"/>
        <v/>
      </c>
      <c r="L26" s="182"/>
      <c r="M26" s="204" t="str">
        <f t="shared" si="25"/>
        <v/>
      </c>
      <c r="N26" s="183"/>
      <c r="O26" s="1267"/>
      <c r="P26" s="1270"/>
      <c r="Q26" s="190" t="str">
        <f t="shared" si="26"/>
        <v/>
      </c>
      <c r="R26" s="176" t="str">
        <f t="shared" si="27"/>
        <v/>
      </c>
      <c r="S26" s="176" t="str">
        <f t="shared" si="27"/>
        <v/>
      </c>
      <c r="T26" s="176" t="str">
        <f t="shared" si="27"/>
        <v/>
      </c>
      <c r="U26" s="176" t="str">
        <f t="shared" si="27"/>
        <v/>
      </c>
      <c r="V26" s="176" t="str">
        <f t="shared" si="27"/>
        <v/>
      </c>
      <c r="W26" s="176" t="str">
        <f t="shared" si="27"/>
        <v/>
      </c>
      <c r="X26" s="176" t="str">
        <f t="shared" si="27"/>
        <v/>
      </c>
      <c r="Y26" s="176" t="str">
        <f t="shared" si="27"/>
        <v/>
      </c>
      <c r="Z26" s="176" t="str">
        <f t="shared" si="27"/>
        <v/>
      </c>
      <c r="AA26" s="176" t="str">
        <f t="shared" si="27"/>
        <v/>
      </c>
      <c r="AB26" s="176" t="str">
        <f t="shared" si="27"/>
        <v/>
      </c>
      <c r="AC26" s="185"/>
      <c r="AD26" s="166"/>
      <c r="AE26" s="166"/>
      <c r="AF26" s="166"/>
      <c r="AG26" s="166"/>
      <c r="AH26" s="166"/>
    </row>
    <row r="27" spans="1:34" ht="14.1" customHeight="1">
      <c r="A27" s="1287"/>
      <c r="B27" s="1264"/>
      <c r="C27" s="223"/>
      <c r="D27" s="224"/>
      <c r="E27" s="227"/>
      <c r="F27" s="179"/>
      <c r="G27" s="180"/>
      <c r="H27" s="173">
        <v>0</v>
      </c>
      <c r="I27" s="204" t="str">
        <f t="shared" si="23"/>
        <v/>
      </c>
      <c r="J27" s="181"/>
      <c r="K27" s="204" t="str">
        <f t="shared" si="24"/>
        <v/>
      </c>
      <c r="L27" s="182"/>
      <c r="M27" s="204" t="str">
        <f t="shared" si="25"/>
        <v/>
      </c>
      <c r="N27" s="183"/>
      <c r="O27" s="1267"/>
      <c r="P27" s="1270"/>
      <c r="Q27" s="190" t="str">
        <f t="shared" si="26"/>
        <v/>
      </c>
      <c r="R27" s="176" t="str">
        <f t="shared" si="27"/>
        <v/>
      </c>
      <c r="S27" s="176" t="str">
        <f t="shared" si="27"/>
        <v/>
      </c>
      <c r="T27" s="176" t="str">
        <f t="shared" si="27"/>
        <v/>
      </c>
      <c r="U27" s="176" t="str">
        <f t="shared" si="27"/>
        <v/>
      </c>
      <c r="V27" s="176" t="str">
        <f t="shared" si="27"/>
        <v/>
      </c>
      <c r="W27" s="176" t="str">
        <f t="shared" si="27"/>
        <v/>
      </c>
      <c r="X27" s="176" t="str">
        <f t="shared" si="27"/>
        <v/>
      </c>
      <c r="Y27" s="176" t="str">
        <f t="shared" si="27"/>
        <v/>
      </c>
      <c r="Z27" s="176" t="str">
        <f t="shared" si="27"/>
        <v/>
      </c>
      <c r="AA27" s="176" t="str">
        <f t="shared" si="27"/>
        <v/>
      </c>
      <c r="AB27" s="176" t="str">
        <f t="shared" si="27"/>
        <v/>
      </c>
      <c r="AC27" s="185"/>
      <c r="AD27" s="166"/>
      <c r="AE27" s="166"/>
      <c r="AF27" s="166"/>
      <c r="AG27" s="166"/>
      <c r="AH27" s="166"/>
    </row>
    <row r="28" spans="1:34" ht="14.1" customHeight="1">
      <c r="A28" s="1287"/>
      <c r="B28" s="1264"/>
      <c r="C28" s="223"/>
      <c r="D28" s="224"/>
      <c r="E28" s="227"/>
      <c r="F28" s="228"/>
      <c r="G28" s="229"/>
      <c r="H28" s="173">
        <f>IFERROR(H27/(H25+H26),0)</f>
        <v>0</v>
      </c>
      <c r="I28" s="204" t="str">
        <f t="shared" si="23"/>
        <v/>
      </c>
      <c r="J28" s="181"/>
      <c r="K28" s="204" t="str">
        <f t="shared" si="24"/>
        <v/>
      </c>
      <c r="L28" s="230"/>
      <c r="M28" s="204" t="str">
        <f t="shared" si="25"/>
        <v/>
      </c>
      <c r="N28" s="231"/>
      <c r="O28" s="1267"/>
      <c r="P28" s="1270"/>
      <c r="Q28" s="232" t="str">
        <f t="shared" si="26"/>
        <v/>
      </c>
      <c r="R28" s="233" t="str">
        <f t="shared" si="27"/>
        <v/>
      </c>
      <c r="S28" s="233" t="str">
        <f t="shared" si="27"/>
        <v/>
      </c>
      <c r="T28" s="233" t="str">
        <f t="shared" si="27"/>
        <v/>
      </c>
      <c r="U28" s="233" t="str">
        <f t="shared" si="27"/>
        <v/>
      </c>
      <c r="V28" s="233" t="str">
        <f t="shared" si="27"/>
        <v/>
      </c>
      <c r="W28" s="233" t="str">
        <f t="shared" si="27"/>
        <v/>
      </c>
      <c r="X28" s="233" t="str">
        <f t="shared" si="27"/>
        <v/>
      </c>
      <c r="Y28" s="233" t="str">
        <f t="shared" si="27"/>
        <v/>
      </c>
      <c r="Z28" s="233" t="str">
        <f t="shared" si="27"/>
        <v/>
      </c>
      <c r="AA28" s="233" t="str">
        <f t="shared" si="27"/>
        <v/>
      </c>
      <c r="AB28" s="234" t="str">
        <f t="shared" si="27"/>
        <v/>
      </c>
      <c r="AC28" s="189"/>
      <c r="AD28" s="166"/>
      <c r="AE28" s="166"/>
      <c r="AF28" s="166"/>
      <c r="AG28" s="166"/>
      <c r="AH28" s="166"/>
    </row>
    <row r="29" spans="1:34" ht="14.1" customHeight="1">
      <c r="A29" s="1287"/>
      <c r="B29" s="1264"/>
      <c r="C29" s="223"/>
      <c r="D29" s="224"/>
      <c r="E29" s="227"/>
      <c r="F29" s="228"/>
      <c r="G29" s="229"/>
      <c r="H29" s="173">
        <v>0</v>
      </c>
      <c r="I29" s="204" t="str">
        <f t="shared" si="23"/>
        <v/>
      </c>
      <c r="J29" s="181"/>
      <c r="K29" s="204" t="str">
        <f t="shared" si="24"/>
        <v/>
      </c>
      <c r="L29" s="230"/>
      <c r="M29" s="204" t="str">
        <f t="shared" si="25"/>
        <v/>
      </c>
      <c r="N29" s="231"/>
      <c r="O29" s="1267"/>
      <c r="P29" s="1270"/>
      <c r="Q29" s="232" t="str">
        <f t="shared" si="26"/>
        <v/>
      </c>
      <c r="R29" s="186" t="str">
        <f t="shared" si="27"/>
        <v/>
      </c>
      <c r="S29" s="187" t="str">
        <f t="shared" si="27"/>
        <v/>
      </c>
      <c r="T29" s="187" t="str">
        <f t="shared" si="27"/>
        <v/>
      </c>
      <c r="U29" s="187" t="str">
        <f t="shared" si="27"/>
        <v/>
      </c>
      <c r="V29" s="187" t="str">
        <f t="shared" si="27"/>
        <v/>
      </c>
      <c r="W29" s="187" t="str">
        <f t="shared" si="27"/>
        <v/>
      </c>
      <c r="X29" s="187" t="str">
        <f t="shared" si="27"/>
        <v/>
      </c>
      <c r="Y29" s="187" t="str">
        <f t="shared" si="27"/>
        <v/>
      </c>
      <c r="Z29" s="187" t="str">
        <f t="shared" si="27"/>
        <v/>
      </c>
      <c r="AA29" s="187" t="str">
        <f t="shared" si="27"/>
        <v/>
      </c>
      <c r="AB29" s="188" t="str">
        <f t="shared" si="27"/>
        <v/>
      </c>
      <c r="AC29" s="189"/>
      <c r="AD29" s="166"/>
      <c r="AE29" s="166"/>
      <c r="AF29" s="166"/>
      <c r="AG29" s="166"/>
      <c r="AH29" s="166"/>
    </row>
    <row r="30" spans="1:34" ht="14.1" customHeight="1">
      <c r="A30" s="1287"/>
      <c r="B30" s="1264"/>
      <c r="C30" s="235"/>
      <c r="D30" s="224"/>
      <c r="E30" s="236"/>
      <c r="F30" s="228"/>
      <c r="G30" s="229"/>
      <c r="H30" s="173">
        <v>0</v>
      </c>
      <c r="I30" s="204" t="str">
        <f t="shared" si="23"/>
        <v/>
      </c>
      <c r="J30" s="181"/>
      <c r="K30" s="204" t="str">
        <f t="shared" si="24"/>
        <v/>
      </c>
      <c r="L30" s="230"/>
      <c r="M30" s="204" t="str">
        <f t="shared" si="25"/>
        <v/>
      </c>
      <c r="N30" s="231"/>
      <c r="O30" s="1267"/>
      <c r="P30" s="1284"/>
      <c r="Q30" s="232" t="str">
        <f t="shared" si="26"/>
        <v/>
      </c>
      <c r="R30" s="186" t="str">
        <f t="shared" si="27"/>
        <v/>
      </c>
      <c r="S30" s="187" t="str">
        <f t="shared" si="27"/>
        <v/>
      </c>
      <c r="T30" s="187" t="str">
        <f t="shared" si="27"/>
        <v/>
      </c>
      <c r="U30" s="187" t="str">
        <f t="shared" si="27"/>
        <v/>
      </c>
      <c r="V30" s="187" t="str">
        <f t="shared" si="27"/>
        <v/>
      </c>
      <c r="W30" s="187" t="str">
        <f t="shared" si="27"/>
        <v/>
      </c>
      <c r="X30" s="187" t="str">
        <f t="shared" si="27"/>
        <v/>
      </c>
      <c r="Y30" s="187" t="str">
        <f t="shared" si="27"/>
        <v/>
      </c>
      <c r="Z30" s="187" t="str">
        <f t="shared" si="27"/>
        <v/>
      </c>
      <c r="AA30" s="187" t="str">
        <f t="shared" si="27"/>
        <v/>
      </c>
      <c r="AB30" s="188" t="str">
        <f t="shared" si="27"/>
        <v/>
      </c>
      <c r="AC30" s="189"/>
      <c r="AD30" s="166"/>
      <c r="AE30" s="166"/>
      <c r="AF30" s="166"/>
      <c r="AG30" s="166"/>
      <c r="AH30" s="166"/>
    </row>
    <row r="31" spans="1:34" ht="14.1" customHeight="1" thickBot="1">
      <c r="A31" s="1287"/>
      <c r="B31" s="1282"/>
      <c r="C31" s="235"/>
      <c r="D31" s="224"/>
      <c r="E31" s="236"/>
      <c r="F31" s="228"/>
      <c r="G31" s="229"/>
      <c r="H31" s="173">
        <v>0</v>
      </c>
      <c r="I31" s="204" t="str">
        <f t="shared" si="23"/>
        <v/>
      </c>
      <c r="J31" s="181"/>
      <c r="K31" s="204" t="str">
        <f t="shared" si="24"/>
        <v/>
      </c>
      <c r="L31" s="230"/>
      <c r="M31" s="204" t="str">
        <f t="shared" si="25"/>
        <v/>
      </c>
      <c r="N31" s="231"/>
      <c r="O31" s="1267"/>
      <c r="P31" s="1284"/>
      <c r="Q31" s="205" t="str">
        <f>IF(C31="","",C31)</f>
        <v/>
      </c>
      <c r="R31" s="237" t="str">
        <f t="shared" si="27"/>
        <v/>
      </c>
      <c r="S31" s="206" t="str">
        <f t="shared" si="27"/>
        <v/>
      </c>
      <c r="T31" s="206" t="str">
        <f t="shared" si="27"/>
        <v/>
      </c>
      <c r="U31" s="206" t="str">
        <f t="shared" si="27"/>
        <v/>
      </c>
      <c r="V31" s="206" t="str">
        <f t="shared" si="27"/>
        <v/>
      </c>
      <c r="W31" s="206" t="str">
        <f t="shared" si="27"/>
        <v/>
      </c>
      <c r="X31" s="206" t="str">
        <f t="shared" si="27"/>
        <v/>
      </c>
      <c r="Y31" s="206" t="str">
        <f t="shared" si="27"/>
        <v/>
      </c>
      <c r="Z31" s="206" t="str">
        <f t="shared" si="27"/>
        <v/>
      </c>
      <c r="AA31" s="206" t="str">
        <f t="shared" si="27"/>
        <v/>
      </c>
      <c r="AB31" s="238" t="str">
        <f t="shared" si="27"/>
        <v/>
      </c>
      <c r="AC31" s="207"/>
      <c r="AD31" s="166"/>
      <c r="AE31" s="166"/>
      <c r="AF31" s="166"/>
      <c r="AG31" s="166"/>
      <c r="AH31" s="166"/>
    </row>
    <row r="32" spans="1:34" ht="14.1" customHeight="1" thickBot="1">
      <c r="A32" s="1287"/>
      <c r="B32" s="1237" t="s">
        <v>156</v>
      </c>
      <c r="C32" s="1238"/>
      <c r="D32" s="191"/>
      <c r="E32" s="191"/>
      <c r="F32" s="192"/>
      <c r="G32" s="193"/>
      <c r="H32" s="194"/>
      <c r="I32" s="196"/>
      <c r="J32" s="194"/>
      <c r="K32" s="196">
        <f>SUM(K23:K31)</f>
        <v>0</v>
      </c>
      <c r="L32" s="197"/>
      <c r="M32" s="195">
        <f>SUM(M23:M31)</f>
        <v>0</v>
      </c>
      <c r="N32" s="198"/>
      <c r="O32" s="1267"/>
      <c r="P32" s="1271"/>
      <c r="Q32" s="199" t="s">
        <v>157</v>
      </c>
      <c r="R32" s="200">
        <f>SUM(R23:R31)</f>
        <v>0</v>
      </c>
      <c r="S32" s="200">
        <f t="shared" ref="S32:AB32" si="28">SUM(S23:S31)</f>
        <v>0</v>
      </c>
      <c r="T32" s="200">
        <f t="shared" si="28"/>
        <v>0</v>
      </c>
      <c r="U32" s="200">
        <f>SUM(U23:U31)</f>
        <v>0</v>
      </c>
      <c r="V32" s="200">
        <f t="shared" si="28"/>
        <v>0</v>
      </c>
      <c r="W32" s="200">
        <f>SUM(W23:W31)</f>
        <v>0</v>
      </c>
      <c r="X32" s="200">
        <f t="shared" si="28"/>
        <v>0</v>
      </c>
      <c r="Y32" s="200">
        <f t="shared" si="28"/>
        <v>0</v>
      </c>
      <c r="Z32" s="200">
        <f t="shared" si="28"/>
        <v>0</v>
      </c>
      <c r="AA32" s="200">
        <f t="shared" si="28"/>
        <v>0</v>
      </c>
      <c r="AB32" s="200">
        <f t="shared" si="28"/>
        <v>0</v>
      </c>
      <c r="AC32" s="201"/>
      <c r="AD32" s="166"/>
      <c r="AE32" s="166"/>
      <c r="AF32" s="166"/>
      <c r="AG32" s="166"/>
      <c r="AH32" s="166"/>
    </row>
    <row r="33" spans="1:34" ht="14.1" customHeight="1">
      <c r="A33" s="1287"/>
      <c r="B33" s="1239" t="s">
        <v>171</v>
      </c>
      <c r="C33" s="239"/>
      <c r="D33" s="240"/>
      <c r="E33" s="227"/>
      <c r="F33" s="202"/>
      <c r="G33" s="203"/>
      <c r="H33" s="173"/>
      <c r="I33" s="172" t="str">
        <f t="shared" ref="I33:I45" si="29">IF(F33&lt;=0,"",F33*(1-H33/100))</f>
        <v/>
      </c>
      <c r="J33" s="173"/>
      <c r="K33" s="172" t="str">
        <f t="shared" ref="K33:K45" si="30">IF(J33&lt;=0,"",ROUND(I33/J33,0))</f>
        <v/>
      </c>
      <c r="L33" s="174"/>
      <c r="M33" s="204" t="str">
        <f t="shared" ref="M33:M45" si="31">IF(J33&lt;=0,"",ROUND(F33*L33/J33,0))</f>
        <v/>
      </c>
      <c r="N33" s="175"/>
      <c r="O33" s="1267"/>
      <c r="P33" s="1266" t="s">
        <v>172</v>
      </c>
      <c r="Q33" s="184" t="str">
        <f t="shared" ref="Q33:Q43" si="32">IF(C33="","",C33)</f>
        <v/>
      </c>
      <c r="R33" s="176" t="str">
        <f t="shared" ref="R33:AB43" si="33">(IF(R$22-$G33&lt;=0,"",(IF(R$22-$G33&lt;=$J33,$K33,""))))</f>
        <v/>
      </c>
      <c r="S33" s="176" t="str">
        <f t="shared" si="33"/>
        <v/>
      </c>
      <c r="T33" s="176" t="str">
        <f t="shared" si="33"/>
        <v/>
      </c>
      <c r="U33" s="176" t="str">
        <f t="shared" si="33"/>
        <v/>
      </c>
      <c r="V33" s="176" t="str">
        <f t="shared" si="33"/>
        <v/>
      </c>
      <c r="W33" s="176" t="str">
        <f t="shared" si="33"/>
        <v/>
      </c>
      <c r="X33" s="176" t="str">
        <f t="shared" si="33"/>
        <v/>
      </c>
      <c r="Y33" s="176" t="str">
        <f t="shared" si="33"/>
        <v/>
      </c>
      <c r="Z33" s="176" t="str">
        <f t="shared" si="33"/>
        <v/>
      </c>
      <c r="AA33" s="176" t="str">
        <f t="shared" si="33"/>
        <v/>
      </c>
      <c r="AB33" s="176" t="str">
        <f t="shared" si="33"/>
        <v/>
      </c>
      <c r="AC33" s="177"/>
      <c r="AD33" s="166"/>
      <c r="AE33" s="166"/>
      <c r="AF33" s="166"/>
      <c r="AG33" s="166"/>
      <c r="AH33" s="166"/>
    </row>
    <row r="34" spans="1:34" ht="14.1" customHeight="1">
      <c r="A34" s="1287"/>
      <c r="B34" s="1255"/>
      <c r="C34" s="239"/>
      <c r="D34" s="240"/>
      <c r="E34" s="227"/>
      <c r="F34" s="202"/>
      <c r="G34" s="203"/>
      <c r="H34" s="173"/>
      <c r="I34" s="172" t="str">
        <f t="shared" si="29"/>
        <v/>
      </c>
      <c r="J34" s="173"/>
      <c r="K34" s="172" t="str">
        <f t="shared" si="30"/>
        <v/>
      </c>
      <c r="L34" s="174"/>
      <c r="M34" s="204" t="str">
        <f t="shared" si="31"/>
        <v/>
      </c>
      <c r="N34" s="175"/>
      <c r="O34" s="1267"/>
      <c r="P34" s="1267"/>
      <c r="Q34" s="184" t="str">
        <f t="shared" si="32"/>
        <v/>
      </c>
      <c r="R34" s="176" t="str">
        <f t="shared" si="33"/>
        <v/>
      </c>
      <c r="S34" s="176" t="str">
        <f t="shared" si="33"/>
        <v/>
      </c>
      <c r="T34" s="176" t="str">
        <f t="shared" si="33"/>
        <v/>
      </c>
      <c r="U34" s="176" t="str">
        <f t="shared" si="33"/>
        <v/>
      </c>
      <c r="V34" s="176" t="str">
        <f t="shared" si="33"/>
        <v/>
      </c>
      <c r="W34" s="176" t="str">
        <f t="shared" si="33"/>
        <v/>
      </c>
      <c r="X34" s="176" t="str">
        <f t="shared" si="33"/>
        <v/>
      </c>
      <c r="Y34" s="176" t="str">
        <f t="shared" si="33"/>
        <v/>
      </c>
      <c r="Z34" s="176" t="str">
        <f t="shared" si="33"/>
        <v/>
      </c>
      <c r="AA34" s="176" t="str">
        <f t="shared" si="33"/>
        <v/>
      </c>
      <c r="AB34" s="176" t="str">
        <f t="shared" si="33"/>
        <v/>
      </c>
      <c r="AC34" s="177"/>
      <c r="AD34" s="234"/>
      <c r="AE34" s="234"/>
      <c r="AF34" s="234"/>
      <c r="AG34" s="234"/>
      <c r="AH34" s="166"/>
    </row>
    <row r="35" spans="1:34" ht="14.1" customHeight="1">
      <c r="A35" s="1287"/>
      <c r="B35" s="1255"/>
      <c r="C35" s="239"/>
      <c r="D35" s="240"/>
      <c r="E35" s="227"/>
      <c r="F35" s="202"/>
      <c r="G35" s="203"/>
      <c r="H35" s="173"/>
      <c r="I35" s="172" t="str">
        <f t="shared" si="29"/>
        <v/>
      </c>
      <c r="J35" s="173"/>
      <c r="K35" s="172" t="str">
        <f t="shared" si="30"/>
        <v/>
      </c>
      <c r="L35" s="174"/>
      <c r="M35" s="204" t="str">
        <f t="shared" si="31"/>
        <v/>
      </c>
      <c r="N35" s="175"/>
      <c r="O35" s="1267"/>
      <c r="P35" s="1267"/>
      <c r="Q35" s="184" t="str">
        <f t="shared" si="32"/>
        <v/>
      </c>
      <c r="R35" s="176" t="str">
        <f t="shared" si="33"/>
        <v/>
      </c>
      <c r="S35" s="176" t="str">
        <f t="shared" si="33"/>
        <v/>
      </c>
      <c r="T35" s="176" t="str">
        <f t="shared" si="33"/>
        <v/>
      </c>
      <c r="U35" s="176" t="str">
        <f t="shared" si="33"/>
        <v/>
      </c>
      <c r="V35" s="176" t="str">
        <f t="shared" si="33"/>
        <v/>
      </c>
      <c r="W35" s="176" t="str">
        <f t="shared" si="33"/>
        <v/>
      </c>
      <c r="X35" s="176" t="str">
        <f t="shared" si="33"/>
        <v/>
      </c>
      <c r="Y35" s="176" t="str">
        <f t="shared" si="33"/>
        <v/>
      </c>
      <c r="Z35" s="176" t="str">
        <f t="shared" si="33"/>
        <v/>
      </c>
      <c r="AA35" s="176" t="str">
        <f t="shared" si="33"/>
        <v/>
      </c>
      <c r="AB35" s="176" t="str">
        <f t="shared" si="33"/>
        <v/>
      </c>
      <c r="AC35" s="177"/>
      <c r="AD35" s="234"/>
      <c r="AE35" s="234"/>
      <c r="AF35" s="234"/>
      <c r="AG35" s="234"/>
      <c r="AH35" s="166"/>
    </row>
    <row r="36" spans="1:34" ht="14.1" customHeight="1">
      <c r="A36" s="1287"/>
      <c r="B36" s="1255"/>
      <c r="C36" s="239"/>
      <c r="D36" s="240"/>
      <c r="E36" s="227"/>
      <c r="F36" s="202"/>
      <c r="G36" s="203"/>
      <c r="H36" s="173"/>
      <c r="I36" s="172" t="str">
        <f t="shared" si="29"/>
        <v/>
      </c>
      <c r="J36" s="173"/>
      <c r="K36" s="172" t="str">
        <f t="shared" si="30"/>
        <v/>
      </c>
      <c r="L36" s="174"/>
      <c r="M36" s="204" t="str">
        <f t="shared" si="31"/>
        <v/>
      </c>
      <c r="N36" s="175"/>
      <c r="O36" s="1267"/>
      <c r="P36" s="1267"/>
      <c r="Q36" s="184" t="str">
        <f t="shared" si="32"/>
        <v/>
      </c>
      <c r="R36" s="176" t="str">
        <f t="shared" si="33"/>
        <v/>
      </c>
      <c r="S36" s="176" t="str">
        <f t="shared" si="33"/>
        <v/>
      </c>
      <c r="T36" s="176" t="str">
        <f t="shared" si="33"/>
        <v/>
      </c>
      <c r="U36" s="176" t="str">
        <f t="shared" si="33"/>
        <v/>
      </c>
      <c r="V36" s="176" t="str">
        <f t="shared" si="33"/>
        <v/>
      </c>
      <c r="W36" s="176" t="str">
        <f t="shared" si="33"/>
        <v/>
      </c>
      <c r="X36" s="176" t="str">
        <f t="shared" si="33"/>
        <v/>
      </c>
      <c r="Y36" s="176" t="str">
        <f t="shared" si="33"/>
        <v/>
      </c>
      <c r="Z36" s="176" t="str">
        <f t="shared" si="33"/>
        <v/>
      </c>
      <c r="AA36" s="176" t="str">
        <f t="shared" si="33"/>
        <v/>
      </c>
      <c r="AB36" s="176" t="str">
        <f t="shared" si="33"/>
        <v/>
      </c>
      <c r="AC36" s="177"/>
      <c r="AD36" s="234"/>
      <c r="AE36" s="234"/>
      <c r="AF36" s="234"/>
      <c r="AG36" s="234"/>
      <c r="AH36" s="166"/>
    </row>
    <row r="37" spans="1:34" ht="14.1" customHeight="1">
      <c r="A37" s="1287"/>
      <c r="B37" s="1255"/>
      <c r="C37" s="239"/>
      <c r="D37" s="240"/>
      <c r="E37" s="227"/>
      <c r="F37" s="202"/>
      <c r="G37" s="203"/>
      <c r="H37" s="173"/>
      <c r="I37" s="172" t="str">
        <f t="shared" si="29"/>
        <v/>
      </c>
      <c r="J37" s="173"/>
      <c r="K37" s="172" t="str">
        <f t="shared" si="30"/>
        <v/>
      </c>
      <c r="L37" s="174"/>
      <c r="M37" s="204" t="str">
        <f t="shared" si="31"/>
        <v/>
      </c>
      <c r="N37" s="175"/>
      <c r="O37" s="1267"/>
      <c r="P37" s="1267"/>
      <c r="Q37" s="184" t="str">
        <f t="shared" si="32"/>
        <v/>
      </c>
      <c r="R37" s="176" t="str">
        <f t="shared" si="33"/>
        <v/>
      </c>
      <c r="S37" s="176" t="str">
        <f t="shared" si="33"/>
        <v/>
      </c>
      <c r="T37" s="176" t="str">
        <f t="shared" si="33"/>
        <v/>
      </c>
      <c r="U37" s="176" t="str">
        <f t="shared" si="33"/>
        <v/>
      </c>
      <c r="V37" s="176" t="str">
        <f t="shared" si="33"/>
        <v/>
      </c>
      <c r="W37" s="176" t="str">
        <f t="shared" si="33"/>
        <v/>
      </c>
      <c r="X37" s="176" t="str">
        <f t="shared" si="33"/>
        <v/>
      </c>
      <c r="Y37" s="176" t="str">
        <f t="shared" si="33"/>
        <v/>
      </c>
      <c r="Z37" s="176" t="str">
        <f t="shared" si="33"/>
        <v/>
      </c>
      <c r="AA37" s="176" t="str">
        <f t="shared" si="33"/>
        <v/>
      </c>
      <c r="AB37" s="176" t="str">
        <f t="shared" si="33"/>
        <v/>
      </c>
      <c r="AC37" s="177"/>
      <c r="AD37" s="234"/>
      <c r="AE37" s="234"/>
      <c r="AF37" s="234"/>
      <c r="AG37" s="234"/>
      <c r="AH37" s="166"/>
    </row>
    <row r="38" spans="1:34" ht="14.1" customHeight="1">
      <c r="A38" s="1287"/>
      <c r="B38" s="1255"/>
      <c r="C38" s="239"/>
      <c r="D38" s="240"/>
      <c r="E38" s="227"/>
      <c r="F38" s="202"/>
      <c r="G38" s="203"/>
      <c r="H38" s="173"/>
      <c r="I38" s="172" t="str">
        <f t="shared" si="29"/>
        <v/>
      </c>
      <c r="J38" s="173"/>
      <c r="K38" s="172" t="str">
        <f t="shared" si="30"/>
        <v/>
      </c>
      <c r="L38" s="174"/>
      <c r="M38" s="204" t="str">
        <f t="shared" si="31"/>
        <v/>
      </c>
      <c r="N38" s="175"/>
      <c r="O38" s="1267"/>
      <c r="P38" s="1267"/>
      <c r="Q38" s="184" t="str">
        <f t="shared" si="32"/>
        <v/>
      </c>
      <c r="R38" s="176" t="str">
        <f t="shared" si="33"/>
        <v/>
      </c>
      <c r="S38" s="176" t="str">
        <f t="shared" si="33"/>
        <v/>
      </c>
      <c r="T38" s="176" t="str">
        <f t="shared" si="33"/>
        <v/>
      </c>
      <c r="U38" s="176" t="str">
        <f t="shared" si="33"/>
        <v/>
      </c>
      <c r="V38" s="176" t="str">
        <f t="shared" si="33"/>
        <v/>
      </c>
      <c r="W38" s="176" t="str">
        <f t="shared" si="33"/>
        <v/>
      </c>
      <c r="X38" s="176" t="str">
        <f t="shared" si="33"/>
        <v/>
      </c>
      <c r="Y38" s="176" t="str">
        <f t="shared" si="33"/>
        <v/>
      </c>
      <c r="Z38" s="176" t="str">
        <f t="shared" si="33"/>
        <v/>
      </c>
      <c r="AA38" s="176" t="str">
        <f t="shared" si="33"/>
        <v/>
      </c>
      <c r="AB38" s="176" t="str">
        <f t="shared" si="33"/>
        <v/>
      </c>
      <c r="AC38" s="177"/>
      <c r="AD38" s="234"/>
      <c r="AE38" s="234"/>
      <c r="AF38" s="234"/>
      <c r="AG38" s="234"/>
      <c r="AH38" s="166"/>
    </row>
    <row r="39" spans="1:34" ht="14.1" customHeight="1">
      <c r="A39" s="1287"/>
      <c r="B39" s="1255"/>
      <c r="C39" s="239"/>
      <c r="D39" s="240"/>
      <c r="E39" s="227"/>
      <c r="F39" s="202"/>
      <c r="G39" s="203"/>
      <c r="H39" s="173"/>
      <c r="I39" s="172" t="str">
        <f t="shared" si="29"/>
        <v/>
      </c>
      <c r="J39" s="173"/>
      <c r="K39" s="172" t="str">
        <f t="shared" si="30"/>
        <v/>
      </c>
      <c r="L39" s="174"/>
      <c r="M39" s="204" t="str">
        <f t="shared" si="31"/>
        <v/>
      </c>
      <c r="N39" s="175"/>
      <c r="O39" s="1267"/>
      <c r="P39" s="1267"/>
      <c r="Q39" s="184" t="str">
        <f t="shared" si="32"/>
        <v/>
      </c>
      <c r="R39" s="176" t="str">
        <f t="shared" si="33"/>
        <v/>
      </c>
      <c r="S39" s="176" t="str">
        <f t="shared" si="33"/>
        <v/>
      </c>
      <c r="T39" s="176" t="str">
        <f t="shared" si="33"/>
        <v/>
      </c>
      <c r="U39" s="176" t="str">
        <f t="shared" si="33"/>
        <v/>
      </c>
      <c r="V39" s="176" t="str">
        <f t="shared" si="33"/>
        <v/>
      </c>
      <c r="W39" s="176" t="str">
        <f t="shared" si="33"/>
        <v/>
      </c>
      <c r="X39" s="176" t="str">
        <f t="shared" si="33"/>
        <v/>
      </c>
      <c r="Y39" s="176" t="str">
        <f t="shared" si="33"/>
        <v/>
      </c>
      <c r="Z39" s="176" t="str">
        <f t="shared" si="33"/>
        <v/>
      </c>
      <c r="AA39" s="176" t="str">
        <f t="shared" si="33"/>
        <v/>
      </c>
      <c r="AB39" s="176" t="str">
        <f t="shared" si="33"/>
        <v/>
      </c>
      <c r="AC39" s="177"/>
    </row>
    <row r="40" spans="1:34" ht="14.1" customHeight="1">
      <c r="A40" s="1287"/>
      <c r="B40" s="1255"/>
      <c r="C40" s="239"/>
      <c r="D40" s="240"/>
      <c r="E40" s="227"/>
      <c r="F40" s="202"/>
      <c r="G40" s="203"/>
      <c r="H40" s="173"/>
      <c r="I40" s="204" t="str">
        <f t="shared" si="29"/>
        <v/>
      </c>
      <c r="J40" s="173"/>
      <c r="K40" s="204" t="str">
        <f t="shared" si="30"/>
        <v/>
      </c>
      <c r="L40" s="174"/>
      <c r="M40" s="204" t="str">
        <f t="shared" si="31"/>
        <v/>
      </c>
      <c r="N40" s="175"/>
      <c r="O40" s="1267"/>
      <c r="P40" s="1267"/>
      <c r="Q40" s="184" t="str">
        <f t="shared" si="32"/>
        <v/>
      </c>
      <c r="R40" s="176" t="str">
        <f t="shared" si="33"/>
        <v/>
      </c>
      <c r="S40" s="176" t="str">
        <f t="shared" si="33"/>
        <v/>
      </c>
      <c r="T40" s="176" t="str">
        <f t="shared" si="33"/>
        <v/>
      </c>
      <c r="U40" s="176" t="str">
        <f t="shared" si="33"/>
        <v/>
      </c>
      <c r="V40" s="176" t="str">
        <f t="shared" si="33"/>
        <v/>
      </c>
      <c r="W40" s="176" t="str">
        <f t="shared" si="33"/>
        <v/>
      </c>
      <c r="X40" s="176" t="str">
        <f t="shared" si="33"/>
        <v/>
      </c>
      <c r="Y40" s="176" t="str">
        <f t="shared" si="33"/>
        <v/>
      </c>
      <c r="Z40" s="176" t="str">
        <f t="shared" si="33"/>
        <v/>
      </c>
      <c r="AA40" s="176" t="str">
        <f t="shared" si="33"/>
        <v/>
      </c>
      <c r="AB40" s="176" t="str">
        <f t="shared" si="33"/>
        <v/>
      </c>
      <c r="AC40" s="177"/>
    </row>
    <row r="41" spans="1:34" ht="14.1" customHeight="1">
      <c r="A41" s="1287"/>
      <c r="B41" s="1255"/>
      <c r="C41" s="239"/>
      <c r="D41" s="240"/>
      <c r="E41" s="227"/>
      <c r="F41" s="202"/>
      <c r="G41" s="203"/>
      <c r="H41" s="173"/>
      <c r="I41" s="204" t="str">
        <f t="shared" si="29"/>
        <v/>
      </c>
      <c r="J41" s="173"/>
      <c r="K41" s="204" t="str">
        <f t="shared" si="30"/>
        <v/>
      </c>
      <c r="L41" s="174"/>
      <c r="M41" s="204" t="str">
        <f t="shared" si="31"/>
        <v/>
      </c>
      <c r="N41" s="175"/>
      <c r="O41" s="1267"/>
      <c r="P41" s="1267"/>
      <c r="Q41" s="184" t="str">
        <f t="shared" si="32"/>
        <v/>
      </c>
      <c r="R41" s="176" t="str">
        <f t="shared" si="33"/>
        <v/>
      </c>
      <c r="S41" s="176" t="str">
        <f t="shared" si="33"/>
        <v/>
      </c>
      <c r="T41" s="176" t="str">
        <f t="shared" si="33"/>
        <v/>
      </c>
      <c r="U41" s="176" t="str">
        <f t="shared" si="33"/>
        <v/>
      </c>
      <c r="V41" s="176" t="str">
        <f t="shared" si="33"/>
        <v/>
      </c>
      <c r="W41" s="176" t="str">
        <f t="shared" si="33"/>
        <v/>
      </c>
      <c r="X41" s="176" t="str">
        <f t="shared" si="33"/>
        <v/>
      </c>
      <c r="Y41" s="176" t="str">
        <f t="shared" si="33"/>
        <v/>
      </c>
      <c r="Z41" s="176" t="str">
        <f t="shared" si="33"/>
        <v/>
      </c>
      <c r="AA41" s="176" t="str">
        <f t="shared" si="33"/>
        <v/>
      </c>
      <c r="AB41" s="176" t="str">
        <f t="shared" si="33"/>
        <v/>
      </c>
      <c r="AC41" s="177"/>
    </row>
    <row r="42" spans="1:34" ht="14.1" customHeight="1">
      <c r="A42" s="1287"/>
      <c r="B42" s="1255"/>
      <c r="C42" s="239"/>
      <c r="D42" s="240"/>
      <c r="E42" s="227"/>
      <c r="F42" s="202"/>
      <c r="G42" s="203"/>
      <c r="H42" s="173"/>
      <c r="I42" s="204" t="str">
        <f t="shared" si="29"/>
        <v/>
      </c>
      <c r="J42" s="173"/>
      <c r="K42" s="204" t="str">
        <f t="shared" si="30"/>
        <v/>
      </c>
      <c r="L42" s="174"/>
      <c r="M42" s="204" t="str">
        <f t="shared" si="31"/>
        <v/>
      </c>
      <c r="N42" s="175"/>
      <c r="O42" s="1267"/>
      <c r="P42" s="1267"/>
      <c r="Q42" s="184" t="str">
        <f t="shared" si="32"/>
        <v/>
      </c>
      <c r="R42" s="176" t="str">
        <f t="shared" si="33"/>
        <v/>
      </c>
      <c r="S42" s="176" t="str">
        <f t="shared" si="33"/>
        <v/>
      </c>
      <c r="T42" s="176" t="str">
        <f t="shared" si="33"/>
        <v/>
      </c>
      <c r="U42" s="176" t="str">
        <f t="shared" si="33"/>
        <v/>
      </c>
      <c r="V42" s="176" t="str">
        <f t="shared" si="33"/>
        <v/>
      </c>
      <c r="W42" s="176" t="str">
        <f t="shared" si="33"/>
        <v/>
      </c>
      <c r="X42" s="176" t="str">
        <f t="shared" si="33"/>
        <v/>
      </c>
      <c r="Y42" s="176" t="str">
        <f t="shared" si="33"/>
        <v/>
      </c>
      <c r="Z42" s="176" t="str">
        <f t="shared" si="33"/>
        <v/>
      </c>
      <c r="AA42" s="176" t="str">
        <f t="shared" si="33"/>
        <v/>
      </c>
      <c r="AB42" s="176" t="str">
        <f t="shared" si="33"/>
        <v/>
      </c>
      <c r="AC42" s="177"/>
    </row>
    <row r="43" spans="1:34" ht="14.1" customHeight="1">
      <c r="A43" s="1287"/>
      <c r="B43" s="1255"/>
      <c r="C43" s="178"/>
      <c r="D43" s="240"/>
      <c r="E43" s="227"/>
      <c r="F43" s="202"/>
      <c r="G43" s="203"/>
      <c r="H43" s="173"/>
      <c r="I43" s="204" t="str">
        <f t="shared" si="29"/>
        <v/>
      </c>
      <c r="J43" s="173"/>
      <c r="K43" s="204" t="str">
        <f t="shared" si="30"/>
        <v/>
      </c>
      <c r="L43" s="174"/>
      <c r="M43" s="204" t="str">
        <f t="shared" si="31"/>
        <v/>
      </c>
      <c r="N43" s="175"/>
      <c r="O43" s="1267"/>
      <c r="P43" s="1267"/>
      <c r="Q43" s="184" t="str">
        <f t="shared" si="32"/>
        <v/>
      </c>
      <c r="R43" s="176" t="str">
        <f t="shared" si="33"/>
        <v/>
      </c>
      <c r="S43" s="176" t="str">
        <f t="shared" si="33"/>
        <v/>
      </c>
      <c r="T43" s="176" t="str">
        <f t="shared" si="33"/>
        <v/>
      </c>
      <c r="U43" s="176" t="str">
        <f t="shared" si="33"/>
        <v/>
      </c>
      <c r="V43" s="176" t="str">
        <f t="shared" si="33"/>
        <v/>
      </c>
      <c r="W43" s="176" t="str">
        <f t="shared" si="33"/>
        <v/>
      </c>
      <c r="X43" s="176" t="str">
        <f t="shared" si="33"/>
        <v/>
      </c>
      <c r="Y43" s="176" t="str">
        <f t="shared" si="33"/>
        <v/>
      </c>
      <c r="Z43" s="176" t="str">
        <f t="shared" si="33"/>
        <v/>
      </c>
      <c r="AA43" s="176" t="str">
        <f t="shared" si="33"/>
        <v/>
      </c>
      <c r="AB43" s="176" t="str">
        <f t="shared" si="33"/>
        <v/>
      </c>
      <c r="AC43" s="177"/>
    </row>
    <row r="44" spans="1:34" ht="14.1" customHeight="1">
      <c r="A44" s="1287"/>
      <c r="B44" s="1255"/>
      <c r="C44" s="178"/>
      <c r="D44" s="240"/>
      <c r="E44" s="227"/>
      <c r="F44" s="202"/>
      <c r="G44" s="203"/>
      <c r="H44" s="173"/>
      <c r="I44" s="204" t="str">
        <f t="shared" si="29"/>
        <v/>
      </c>
      <c r="J44" s="173"/>
      <c r="K44" s="204" t="str">
        <f t="shared" si="30"/>
        <v/>
      </c>
      <c r="L44" s="174"/>
      <c r="M44" s="204" t="str">
        <f t="shared" si="31"/>
        <v/>
      </c>
      <c r="N44" s="175"/>
      <c r="O44" s="1267"/>
      <c r="P44" s="1267"/>
      <c r="Q44" s="184" t="str">
        <f>IF(C45="","",C45)</f>
        <v/>
      </c>
      <c r="R44" s="176" t="str">
        <f t="shared" ref="R44:AB44" si="34">(IF(R$22-$G45&lt;=0,"",(IF(R$22-$G45&lt;=$J45,$K45,""))))</f>
        <v/>
      </c>
      <c r="S44" s="176" t="str">
        <f t="shared" si="34"/>
        <v/>
      </c>
      <c r="T44" s="176" t="str">
        <f t="shared" si="34"/>
        <v/>
      </c>
      <c r="U44" s="176" t="str">
        <f t="shared" si="34"/>
        <v/>
      </c>
      <c r="V44" s="176" t="str">
        <f t="shared" si="34"/>
        <v/>
      </c>
      <c r="W44" s="176" t="str">
        <f t="shared" si="34"/>
        <v/>
      </c>
      <c r="X44" s="176" t="str">
        <f t="shared" si="34"/>
        <v/>
      </c>
      <c r="Y44" s="176" t="str">
        <f t="shared" si="34"/>
        <v/>
      </c>
      <c r="Z44" s="176" t="str">
        <f t="shared" si="34"/>
        <v/>
      </c>
      <c r="AA44" s="176" t="str">
        <f t="shared" si="34"/>
        <v/>
      </c>
      <c r="AB44" s="176" t="str">
        <f t="shared" si="34"/>
        <v/>
      </c>
      <c r="AC44" s="177"/>
    </row>
    <row r="45" spans="1:34" ht="14.1" customHeight="1" thickBot="1">
      <c r="A45" s="1287"/>
      <c r="B45" s="1240"/>
      <c r="C45" s="178"/>
      <c r="D45" s="240"/>
      <c r="E45" s="241"/>
      <c r="F45" s="202">
        <f>D45*E45</f>
        <v>0</v>
      </c>
      <c r="G45" s="203"/>
      <c r="H45" s="173">
        <v>0</v>
      </c>
      <c r="I45" s="204" t="str">
        <f t="shared" si="29"/>
        <v/>
      </c>
      <c r="J45" s="173"/>
      <c r="K45" s="204" t="str">
        <f t="shared" si="30"/>
        <v/>
      </c>
      <c r="L45" s="174"/>
      <c r="M45" s="204" t="str">
        <f t="shared" si="31"/>
        <v/>
      </c>
      <c r="N45" s="175"/>
      <c r="O45" s="1267"/>
      <c r="P45" s="1268"/>
      <c r="Q45" s="208" t="s">
        <v>160</v>
      </c>
      <c r="R45" s="209">
        <f t="shared" ref="R45:AB45" si="35">SUM(R33:R44)</f>
        <v>0</v>
      </c>
      <c r="S45" s="209">
        <f t="shared" si="35"/>
        <v>0</v>
      </c>
      <c r="T45" s="209">
        <f t="shared" si="35"/>
        <v>0</v>
      </c>
      <c r="U45" s="209">
        <f t="shared" si="35"/>
        <v>0</v>
      </c>
      <c r="V45" s="209">
        <f>SUM(V33:V44)</f>
        <v>0</v>
      </c>
      <c r="W45" s="209">
        <f>SUM(W33:W44)</f>
        <v>0</v>
      </c>
      <c r="X45" s="209">
        <f t="shared" si="35"/>
        <v>0</v>
      </c>
      <c r="Y45" s="209">
        <f t="shared" si="35"/>
        <v>0</v>
      </c>
      <c r="Z45" s="209">
        <f t="shared" si="35"/>
        <v>0</v>
      </c>
      <c r="AA45" s="209">
        <f t="shared" si="35"/>
        <v>0</v>
      </c>
      <c r="AB45" s="210">
        <f t="shared" si="35"/>
        <v>0</v>
      </c>
      <c r="AC45" s="211"/>
    </row>
    <row r="46" spans="1:34" ht="14.1" customHeight="1" thickBot="1">
      <c r="A46" s="1288"/>
      <c r="B46" s="1237" t="s">
        <v>159</v>
      </c>
      <c r="C46" s="1238"/>
      <c r="D46" s="191"/>
      <c r="E46" s="191"/>
      <c r="F46" s="192"/>
      <c r="G46" s="193"/>
      <c r="H46" s="194"/>
      <c r="I46" s="196"/>
      <c r="J46" s="194"/>
      <c r="K46" s="196">
        <f>SUM(K33:K45)</f>
        <v>0</v>
      </c>
      <c r="L46" s="197"/>
      <c r="M46" s="195">
        <f>SUM(M33:M45)</f>
        <v>0</v>
      </c>
      <c r="N46" s="198"/>
      <c r="O46" s="1268"/>
      <c r="P46" s="1244" t="s">
        <v>173</v>
      </c>
      <c r="Q46" s="1245"/>
      <c r="R46" s="219">
        <f>R32+R45</f>
        <v>0</v>
      </c>
      <c r="S46" s="220">
        <f t="shared" ref="S46:AB46" si="36">S32+S45</f>
        <v>0</v>
      </c>
      <c r="T46" s="220">
        <f t="shared" si="36"/>
        <v>0</v>
      </c>
      <c r="U46" s="220">
        <f t="shared" si="36"/>
        <v>0</v>
      </c>
      <c r="V46" s="220">
        <f>V32+V45</f>
        <v>0</v>
      </c>
      <c r="W46" s="220">
        <f t="shared" si="36"/>
        <v>0</v>
      </c>
      <c r="X46" s="220">
        <f t="shared" si="36"/>
        <v>0</v>
      </c>
      <c r="Y46" s="220">
        <f t="shared" si="36"/>
        <v>0</v>
      </c>
      <c r="Z46" s="220">
        <f t="shared" si="36"/>
        <v>0</v>
      </c>
      <c r="AA46" s="220">
        <f t="shared" si="36"/>
        <v>0</v>
      </c>
      <c r="AB46" s="221">
        <f t="shared" si="36"/>
        <v>0</v>
      </c>
      <c r="AC46" s="222"/>
    </row>
    <row r="47" spans="1:34" ht="14.1" customHeight="1">
      <c r="A47" s="166"/>
      <c r="B47" s="212"/>
      <c r="C47" s="212"/>
      <c r="D47" s="213"/>
      <c r="E47" s="213"/>
      <c r="F47" s="214"/>
      <c r="G47" s="215"/>
      <c r="H47" s="216"/>
      <c r="I47" s="217"/>
      <c r="J47" s="216"/>
      <c r="K47" s="242"/>
      <c r="L47" s="218"/>
      <c r="M47" s="242"/>
      <c r="N47" s="218"/>
      <c r="O47" s="243"/>
      <c r="P47" s="213"/>
      <c r="Q47" s="213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44"/>
    </row>
    <row r="48" spans="1:34" ht="14.1" customHeight="1">
      <c r="A48" s="166"/>
      <c r="B48" s="212"/>
      <c r="C48" s="212"/>
      <c r="D48" s="213"/>
      <c r="E48" s="213"/>
      <c r="F48" s="214"/>
      <c r="G48" s="215"/>
      <c r="H48" s="216"/>
      <c r="I48" s="217"/>
      <c r="J48" s="216"/>
      <c r="K48" s="242"/>
      <c r="L48" s="218"/>
      <c r="M48" s="242"/>
      <c r="N48" s="218"/>
      <c r="O48" s="243"/>
      <c r="P48" s="213"/>
      <c r="Q48" s="213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44"/>
    </row>
    <row r="49" spans="1:29" ht="20.25" customHeight="1" thickBot="1">
      <c r="A49" s="245" t="s">
        <v>174</v>
      </c>
      <c r="B49" s="212"/>
      <c r="C49" s="212"/>
      <c r="D49" s="213"/>
      <c r="E49" s="213"/>
      <c r="F49" s="214"/>
      <c r="G49" s="156" t="s">
        <v>1</v>
      </c>
      <c r="H49" s="1246">
        <f>H20</f>
        <v>0</v>
      </c>
      <c r="I49" s="1246"/>
      <c r="K49" s="157" t="s">
        <v>2</v>
      </c>
      <c r="L49" s="1247">
        <f>L20</f>
        <v>0</v>
      </c>
      <c r="M49" s="1248"/>
      <c r="N49" s="154" t="s">
        <v>132</v>
      </c>
      <c r="O49" s="245" t="s">
        <v>174</v>
      </c>
      <c r="P49" s="213"/>
      <c r="Q49" s="213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7"/>
    </row>
    <row r="50" spans="1:29" ht="14.1" customHeight="1">
      <c r="A50" s="1272" t="s">
        <v>133</v>
      </c>
      <c r="B50" s="1273"/>
      <c r="C50" s="1274"/>
      <c r="D50" s="1278" t="s">
        <v>134</v>
      </c>
      <c r="E50" s="1278" t="s">
        <v>135</v>
      </c>
      <c r="F50" s="158" t="s">
        <v>136</v>
      </c>
      <c r="G50" s="159" t="s">
        <v>137</v>
      </c>
      <c r="H50" s="159" t="s">
        <v>138</v>
      </c>
      <c r="I50" s="160" t="s">
        <v>139</v>
      </c>
      <c r="J50" s="159" t="s">
        <v>140</v>
      </c>
      <c r="K50" s="160" t="s">
        <v>141</v>
      </c>
      <c r="L50" s="160" t="s">
        <v>142</v>
      </c>
      <c r="M50" s="160" t="s">
        <v>143</v>
      </c>
      <c r="N50" s="1280" t="s">
        <v>144</v>
      </c>
      <c r="O50" s="1249" t="s">
        <v>145</v>
      </c>
      <c r="P50" s="1250"/>
      <c r="Q50" s="1251"/>
      <c r="R50" s="161" t="str">
        <f>R21</f>
        <v/>
      </c>
      <c r="S50" s="275">
        <f t="shared" ref="S50:AB50" si="37">S21</f>
        <v>0</v>
      </c>
      <c r="T50" s="275" t="str">
        <f t="shared" si="37"/>
        <v/>
      </c>
      <c r="U50" s="275" t="str">
        <f t="shared" si="37"/>
        <v/>
      </c>
      <c r="V50" s="275" t="str">
        <f t="shared" si="37"/>
        <v/>
      </c>
      <c r="W50" s="275" t="str">
        <f t="shared" si="37"/>
        <v/>
      </c>
      <c r="X50" s="275" t="str">
        <f t="shared" si="37"/>
        <v/>
      </c>
      <c r="Y50" s="275" t="str">
        <f t="shared" si="37"/>
        <v/>
      </c>
      <c r="Z50" s="275" t="str">
        <f t="shared" si="37"/>
        <v/>
      </c>
      <c r="AA50" s="275" t="str">
        <f t="shared" si="37"/>
        <v/>
      </c>
      <c r="AB50" s="275" t="str">
        <f t="shared" si="37"/>
        <v/>
      </c>
      <c r="AC50" s="1261" t="s">
        <v>45</v>
      </c>
    </row>
    <row r="51" spans="1:29" ht="14.1" customHeight="1" thickBot="1">
      <c r="A51" s="1275"/>
      <c r="B51" s="1276"/>
      <c r="C51" s="1277"/>
      <c r="D51" s="1279"/>
      <c r="E51" s="1279"/>
      <c r="F51" s="162" t="s">
        <v>163</v>
      </c>
      <c r="G51" s="163" t="s">
        <v>147</v>
      </c>
      <c r="H51" s="554" t="s">
        <v>164</v>
      </c>
      <c r="I51" s="554" t="s">
        <v>175</v>
      </c>
      <c r="J51" s="554" t="s">
        <v>166</v>
      </c>
      <c r="K51" s="554" t="s">
        <v>167</v>
      </c>
      <c r="L51" s="554" t="s">
        <v>176</v>
      </c>
      <c r="M51" s="554" t="s">
        <v>169</v>
      </c>
      <c r="N51" s="1281"/>
      <c r="O51" s="1252"/>
      <c r="P51" s="1253"/>
      <c r="Q51" s="1254"/>
      <c r="R51" s="164">
        <f>R22</f>
        <v>0</v>
      </c>
      <c r="S51" s="165">
        <f t="shared" ref="S51:AB51" si="38">S22</f>
        <v>0</v>
      </c>
      <c r="T51" s="165">
        <f t="shared" si="38"/>
        <v>0</v>
      </c>
      <c r="U51" s="165">
        <f t="shared" si="38"/>
        <v>0</v>
      </c>
      <c r="V51" s="165">
        <f t="shared" si="38"/>
        <v>0</v>
      </c>
      <c r="W51" s="165">
        <f t="shared" si="38"/>
        <v>0</v>
      </c>
      <c r="X51" s="165">
        <f t="shared" si="38"/>
        <v>0</v>
      </c>
      <c r="Y51" s="165">
        <f t="shared" si="38"/>
        <v>0</v>
      </c>
      <c r="Z51" s="165">
        <f t="shared" si="38"/>
        <v>0</v>
      </c>
      <c r="AA51" s="165">
        <f t="shared" si="38"/>
        <v>0</v>
      </c>
      <c r="AB51" s="165">
        <f t="shared" si="38"/>
        <v>0</v>
      </c>
      <c r="AC51" s="1262"/>
    </row>
    <row r="52" spans="1:29" ht="14.1" customHeight="1">
      <c r="A52" s="1241" t="s">
        <v>177</v>
      </c>
      <c r="B52" s="1263" t="s">
        <v>178</v>
      </c>
      <c r="C52" s="168"/>
      <c r="D52" s="168"/>
      <c r="E52" s="248"/>
      <c r="F52" s="249"/>
      <c r="G52" s="250"/>
      <c r="H52" s="173">
        <v>0</v>
      </c>
      <c r="I52" s="204" t="str">
        <f>IF(F52&lt;=0,"",F52*(1-H52/100))</f>
        <v/>
      </c>
      <c r="J52" s="251"/>
      <c r="K52" s="172" t="str">
        <f>IF(J52&lt;=0,"",ROUND(I52/J52,0))</f>
        <v/>
      </c>
      <c r="L52" s="252"/>
      <c r="M52" s="172" t="str">
        <f>IF(J52&lt;=0,"",ROUND(F52*L52/J52,0))</f>
        <v/>
      </c>
      <c r="N52" s="253"/>
      <c r="O52" s="1266" t="s">
        <v>177</v>
      </c>
      <c r="P52" s="1269" t="s">
        <v>179</v>
      </c>
      <c r="Q52" s="254" t="str">
        <f>IF(C52="","",C52)</f>
        <v/>
      </c>
      <c r="R52" s="176" t="str">
        <f t="shared" ref="R52:AB52" si="39">(IF(R4-$G$52&lt;=0,"",(IF(R4-$G$52&lt;=$J$52,$K$52,""))))</f>
        <v/>
      </c>
      <c r="S52" s="176" t="str">
        <f t="shared" si="39"/>
        <v/>
      </c>
      <c r="T52" s="176" t="str">
        <f t="shared" si="39"/>
        <v/>
      </c>
      <c r="U52" s="176" t="str">
        <f t="shared" si="39"/>
        <v/>
      </c>
      <c r="V52" s="176" t="str">
        <f t="shared" si="39"/>
        <v/>
      </c>
      <c r="W52" s="176" t="str">
        <f t="shared" si="39"/>
        <v/>
      </c>
      <c r="X52" s="176" t="str">
        <f t="shared" si="39"/>
        <v/>
      </c>
      <c r="Y52" s="176" t="str">
        <f t="shared" si="39"/>
        <v/>
      </c>
      <c r="Z52" s="176" t="str">
        <f t="shared" si="39"/>
        <v/>
      </c>
      <c r="AA52" s="176" t="str">
        <f t="shared" si="39"/>
        <v/>
      </c>
      <c r="AB52" s="255" t="str">
        <f t="shared" si="39"/>
        <v/>
      </c>
      <c r="AC52" s="256"/>
    </row>
    <row r="53" spans="1:29" ht="14.1" customHeight="1">
      <c r="A53" s="1242"/>
      <c r="B53" s="1264"/>
      <c r="C53" s="178"/>
      <c r="D53" s="178"/>
      <c r="E53" s="257"/>
      <c r="F53" s="179"/>
      <c r="G53" s="180"/>
      <c r="H53" s="173">
        <v>0</v>
      </c>
      <c r="I53" s="204" t="str">
        <f>IF(F53&lt;=0,"",F53*(1-H53/100))</f>
        <v/>
      </c>
      <c r="J53" s="181"/>
      <c r="K53" s="204" t="str">
        <f>IF(J53&lt;=0,"",ROUND(I53/J53,0))</f>
        <v/>
      </c>
      <c r="L53" s="182"/>
      <c r="M53" s="204" t="str">
        <f>IF(J53&lt;=0,"",ROUND(F53*L53/J53,0))</f>
        <v/>
      </c>
      <c r="N53" s="183"/>
      <c r="O53" s="1267"/>
      <c r="P53" s="1270"/>
      <c r="Q53" s="190" t="str">
        <f>IF(C53="","",C53)</f>
        <v/>
      </c>
      <c r="R53" s="176" t="str">
        <f t="shared" ref="R53:AB53" si="40">(IF(R4-$G$53&lt;=0,"",(IF(R4-$G$53&lt;=$J$53,$K$53,""))))</f>
        <v/>
      </c>
      <c r="S53" s="176" t="str">
        <f t="shared" si="40"/>
        <v/>
      </c>
      <c r="T53" s="176" t="str">
        <f t="shared" si="40"/>
        <v/>
      </c>
      <c r="U53" s="176" t="str">
        <f t="shared" si="40"/>
        <v/>
      </c>
      <c r="V53" s="176" t="str">
        <f t="shared" si="40"/>
        <v/>
      </c>
      <c r="W53" s="176" t="str">
        <f t="shared" si="40"/>
        <v/>
      </c>
      <c r="X53" s="176" t="str">
        <f t="shared" si="40"/>
        <v/>
      </c>
      <c r="Y53" s="176" t="str">
        <f t="shared" si="40"/>
        <v/>
      </c>
      <c r="Z53" s="176" t="str">
        <f t="shared" si="40"/>
        <v/>
      </c>
      <c r="AA53" s="176" t="str">
        <f t="shared" si="40"/>
        <v/>
      </c>
      <c r="AB53" s="255" t="str">
        <f t="shared" si="40"/>
        <v/>
      </c>
      <c r="AC53" s="185"/>
    </row>
    <row r="54" spans="1:29" ht="14.1" customHeight="1">
      <c r="A54" s="1242"/>
      <c r="B54" s="1264"/>
      <c r="C54" s="178"/>
      <c r="D54" s="178"/>
      <c r="E54" s="257"/>
      <c r="F54" s="179"/>
      <c r="G54" s="180"/>
      <c r="H54" s="173">
        <v>0</v>
      </c>
      <c r="I54" s="204" t="str">
        <f>IF(F54&lt;=0,"",F54*(1-H54/100))</f>
        <v/>
      </c>
      <c r="J54" s="181"/>
      <c r="K54" s="204" t="str">
        <f>IF(J54&lt;=0,"",ROUND(I54/J54,0))</f>
        <v/>
      </c>
      <c r="L54" s="182"/>
      <c r="M54" s="204" t="str">
        <f>IF(J54&lt;=0,"",ROUND(F54*L54/J54,0))</f>
        <v/>
      </c>
      <c r="N54" s="183"/>
      <c r="O54" s="1267"/>
      <c r="P54" s="1270"/>
      <c r="Q54" s="190" t="str">
        <f>IF(C54="","",C54)</f>
        <v/>
      </c>
      <c r="R54" s="176" t="str">
        <f t="shared" ref="R54:AB54" si="41">(IF(R4-$G$54&lt;=0,"",(IF(R4-$G$54&lt;=$J$54,$K$54,""))))</f>
        <v/>
      </c>
      <c r="S54" s="176" t="str">
        <f t="shared" si="41"/>
        <v/>
      </c>
      <c r="T54" s="176" t="str">
        <f t="shared" si="41"/>
        <v/>
      </c>
      <c r="U54" s="176" t="str">
        <f t="shared" si="41"/>
        <v/>
      </c>
      <c r="V54" s="176" t="str">
        <f t="shared" si="41"/>
        <v/>
      </c>
      <c r="W54" s="176" t="str">
        <f t="shared" si="41"/>
        <v/>
      </c>
      <c r="X54" s="176" t="str">
        <f t="shared" si="41"/>
        <v/>
      </c>
      <c r="Y54" s="176" t="str">
        <f t="shared" si="41"/>
        <v/>
      </c>
      <c r="Z54" s="176" t="str">
        <f t="shared" si="41"/>
        <v/>
      </c>
      <c r="AA54" s="176" t="str">
        <f t="shared" si="41"/>
        <v/>
      </c>
      <c r="AB54" s="255" t="str">
        <f t="shared" si="41"/>
        <v/>
      </c>
      <c r="AC54" s="185"/>
    </row>
    <row r="55" spans="1:29" ht="14.1" customHeight="1">
      <c r="A55" s="1242"/>
      <c r="B55" s="1264"/>
      <c r="C55" s="178"/>
      <c r="D55" s="178"/>
      <c r="E55" s="257"/>
      <c r="F55" s="179"/>
      <c r="G55" s="180"/>
      <c r="H55" s="173"/>
      <c r="I55" s="204" t="str">
        <f>IF(F55&lt;=0,"",F55*(1-H55/100))</f>
        <v/>
      </c>
      <c r="J55" s="181"/>
      <c r="K55" s="204" t="str">
        <f>IF(J55&lt;=0,"",ROUND(I55/J55,0))</f>
        <v/>
      </c>
      <c r="L55" s="182"/>
      <c r="M55" s="204" t="str">
        <f>IF(J55&lt;=0,"",ROUND(F55*L55/J55,0))</f>
        <v/>
      </c>
      <c r="N55" s="183"/>
      <c r="O55" s="1267"/>
      <c r="P55" s="1270"/>
      <c r="Q55" s="190" t="str">
        <f>IF(C55="","",C55)</f>
        <v/>
      </c>
      <c r="R55" s="176" t="str">
        <f t="shared" ref="R55:AB55" si="42">(IF(R4-$G$55&lt;=0,"",(IF(R4-$G$55&lt;=$J$55,$K$55,""))))</f>
        <v/>
      </c>
      <c r="S55" s="176" t="str">
        <f t="shared" si="42"/>
        <v/>
      </c>
      <c r="T55" s="176" t="str">
        <f t="shared" si="42"/>
        <v/>
      </c>
      <c r="U55" s="176" t="str">
        <f t="shared" si="42"/>
        <v/>
      </c>
      <c r="V55" s="176" t="str">
        <f t="shared" si="42"/>
        <v/>
      </c>
      <c r="W55" s="176" t="str">
        <f t="shared" si="42"/>
        <v/>
      </c>
      <c r="X55" s="176" t="str">
        <f t="shared" si="42"/>
        <v/>
      </c>
      <c r="Y55" s="176" t="str">
        <f t="shared" si="42"/>
        <v/>
      </c>
      <c r="Z55" s="176" t="str">
        <f t="shared" si="42"/>
        <v/>
      </c>
      <c r="AA55" s="176" t="str">
        <f t="shared" si="42"/>
        <v/>
      </c>
      <c r="AB55" s="176" t="str">
        <f t="shared" si="42"/>
        <v/>
      </c>
      <c r="AC55" s="185"/>
    </row>
    <row r="56" spans="1:29" ht="14.1" customHeight="1" thickBot="1">
      <c r="A56" s="1242"/>
      <c r="B56" s="1265"/>
      <c r="C56" s="178"/>
      <c r="D56" s="258"/>
      <c r="E56" s="259"/>
      <c r="F56" s="228"/>
      <c r="G56" s="229"/>
      <c r="H56" s="260"/>
      <c r="I56" s="204" t="str">
        <f>IF(F56&lt;=0,"",F56*(1-H56/100))</f>
        <v/>
      </c>
      <c r="J56" s="181"/>
      <c r="K56" s="204" t="str">
        <f>IF(J56&lt;=0,"",ROUND(I56/J56,0))</f>
        <v/>
      </c>
      <c r="L56" s="182"/>
      <c r="M56" s="204" t="str">
        <f>IF(J56&lt;=0,"",ROUND(F56*L56/J56,0))</f>
        <v/>
      </c>
      <c r="N56" s="231"/>
      <c r="O56" s="1267"/>
      <c r="P56" s="1270"/>
      <c r="Q56" s="205" t="str">
        <f>IF(C56="","",C56)</f>
        <v/>
      </c>
      <c r="R56" s="206" t="str">
        <f t="shared" ref="R56:AB56" si="43">(IF(R4-$G$56&lt;=0,"",(IF(R4-$G$56&lt;=$J$56,$K$56,""))))</f>
        <v/>
      </c>
      <c r="S56" s="261" t="str">
        <f t="shared" si="43"/>
        <v/>
      </c>
      <c r="T56" s="261" t="str">
        <f t="shared" si="43"/>
        <v/>
      </c>
      <c r="U56" s="261" t="str">
        <f t="shared" si="43"/>
        <v/>
      </c>
      <c r="V56" s="261" t="str">
        <f t="shared" si="43"/>
        <v/>
      </c>
      <c r="W56" s="261" t="str">
        <f t="shared" si="43"/>
        <v/>
      </c>
      <c r="X56" s="261" t="str">
        <f t="shared" si="43"/>
        <v/>
      </c>
      <c r="Y56" s="261" t="str">
        <f t="shared" si="43"/>
        <v/>
      </c>
      <c r="Z56" s="261" t="str">
        <f t="shared" si="43"/>
        <v/>
      </c>
      <c r="AA56" s="261" t="str">
        <f t="shared" si="43"/>
        <v/>
      </c>
      <c r="AB56" s="262" t="str">
        <f t="shared" si="43"/>
        <v/>
      </c>
      <c r="AC56" s="207"/>
    </row>
    <row r="57" spans="1:29" ht="14.1" customHeight="1" thickBot="1">
      <c r="A57" s="1242"/>
      <c r="B57" s="1237" t="s">
        <v>156</v>
      </c>
      <c r="C57" s="1238"/>
      <c r="D57" s="191"/>
      <c r="E57" s="263"/>
      <c r="F57" s="192"/>
      <c r="G57" s="193"/>
      <c r="H57" s="194"/>
      <c r="I57" s="195"/>
      <c r="J57" s="194"/>
      <c r="K57" s="196">
        <f>SUM(K52:K56)</f>
        <v>0</v>
      </c>
      <c r="L57" s="197"/>
      <c r="M57" s="196">
        <f>SUM(M52:M56)</f>
        <v>0</v>
      </c>
      <c r="N57" s="198"/>
      <c r="O57" s="1267"/>
      <c r="P57" s="1271"/>
      <c r="Q57" s="264" t="s">
        <v>157</v>
      </c>
      <c r="R57" s="265">
        <f t="shared" ref="R57:AB57" si="44">SUM(R52:R56)</f>
        <v>0</v>
      </c>
      <c r="S57" s="265">
        <f t="shared" si="44"/>
        <v>0</v>
      </c>
      <c r="T57" s="265">
        <f t="shared" si="44"/>
        <v>0</v>
      </c>
      <c r="U57" s="265">
        <f t="shared" si="44"/>
        <v>0</v>
      </c>
      <c r="V57" s="265">
        <f t="shared" si="44"/>
        <v>0</v>
      </c>
      <c r="W57" s="265">
        <f t="shared" si="44"/>
        <v>0</v>
      </c>
      <c r="X57" s="265">
        <f t="shared" si="44"/>
        <v>0</v>
      </c>
      <c r="Y57" s="265">
        <f t="shared" si="44"/>
        <v>0</v>
      </c>
      <c r="Z57" s="265">
        <f t="shared" si="44"/>
        <v>0</v>
      </c>
      <c r="AA57" s="265">
        <f t="shared" si="44"/>
        <v>0</v>
      </c>
      <c r="AB57" s="246">
        <f t="shared" si="44"/>
        <v>0</v>
      </c>
      <c r="AC57" s="201"/>
    </row>
    <row r="58" spans="1:29" ht="20.100000000000001" customHeight="1">
      <c r="A58" s="1242"/>
      <c r="B58" s="1239" t="s">
        <v>180</v>
      </c>
      <c r="C58" s="178"/>
      <c r="D58" s="167"/>
      <c r="E58" s="266"/>
      <c r="F58" s="202"/>
      <c r="G58" s="203"/>
      <c r="H58" s="173">
        <v>0</v>
      </c>
      <c r="I58" s="204" t="str">
        <f>IF(F58&lt;=0,"",F58*(1-H58/100))</f>
        <v/>
      </c>
      <c r="J58" s="181"/>
      <c r="K58" s="204" t="str">
        <f>IF(J58&lt;=0,"",ROUND(I58/J58,0))</f>
        <v/>
      </c>
      <c r="L58" s="182"/>
      <c r="M58" s="204" t="str">
        <f>IF(J58&lt;=0,"",ROUND(F58*L58/J58,0))</f>
        <v/>
      </c>
      <c r="N58" s="175"/>
      <c r="O58" s="1267"/>
      <c r="P58" s="1266" t="s">
        <v>181</v>
      </c>
      <c r="Q58" s="267" t="str">
        <f>IF(C58="","",C58)</f>
        <v/>
      </c>
      <c r="R58" s="176" t="str">
        <f t="shared" ref="R58:AB58" si="45">(IF(R4-$G$58&lt;=0,"",(IF(R4-$G$58&lt;=$J$58,$K$58,""))))</f>
        <v/>
      </c>
      <c r="S58" s="176" t="str">
        <f t="shared" si="45"/>
        <v/>
      </c>
      <c r="T58" s="176" t="str">
        <f t="shared" si="45"/>
        <v/>
      </c>
      <c r="U58" s="176" t="str">
        <f t="shared" si="45"/>
        <v/>
      </c>
      <c r="V58" s="176" t="str">
        <f t="shared" si="45"/>
        <v/>
      </c>
      <c r="W58" s="176" t="str">
        <f t="shared" si="45"/>
        <v/>
      </c>
      <c r="X58" s="176" t="str">
        <f t="shared" si="45"/>
        <v/>
      </c>
      <c r="Y58" s="176" t="str">
        <f t="shared" si="45"/>
        <v/>
      </c>
      <c r="Z58" s="176" t="str">
        <f t="shared" si="45"/>
        <v/>
      </c>
      <c r="AA58" s="176" t="str">
        <f t="shared" si="45"/>
        <v/>
      </c>
      <c r="AB58" s="255" t="str">
        <f t="shared" si="45"/>
        <v/>
      </c>
      <c r="AC58" s="177"/>
    </row>
    <row r="59" spans="1:29" ht="20.100000000000001" customHeight="1">
      <c r="A59" s="1242"/>
      <c r="B59" s="1255"/>
      <c r="C59" s="178"/>
      <c r="D59" s="167"/>
      <c r="E59" s="266"/>
      <c r="F59" s="202"/>
      <c r="G59" s="203"/>
      <c r="H59" s="173">
        <v>0</v>
      </c>
      <c r="I59" s="204" t="str">
        <f>IF(F59&lt;=0,"",F59*(1-H59/100))</f>
        <v/>
      </c>
      <c r="J59" s="181"/>
      <c r="K59" s="204" t="str">
        <f>IF(J59&lt;=0,"",ROUND(I59/J59,0))</f>
        <v/>
      </c>
      <c r="L59" s="182"/>
      <c r="M59" s="204" t="str">
        <f>IF(J59&lt;=0,"",ROUND(F59*L59/J59,0))</f>
        <v/>
      </c>
      <c r="N59" s="175"/>
      <c r="O59" s="1267"/>
      <c r="P59" s="1267"/>
      <c r="Q59" s="267" t="str">
        <f>IF(C59="","",C59)</f>
        <v/>
      </c>
      <c r="R59" s="176" t="str">
        <f t="shared" ref="R59:AB59" si="46">(IF(R4-$G$59&lt;=0,"",(IF(R4-$G$59&lt;=$J$59,$K$59,""))))</f>
        <v/>
      </c>
      <c r="S59" s="176" t="str">
        <f t="shared" si="46"/>
        <v/>
      </c>
      <c r="T59" s="176" t="str">
        <f t="shared" si="46"/>
        <v/>
      </c>
      <c r="U59" s="176" t="str">
        <f t="shared" si="46"/>
        <v/>
      </c>
      <c r="V59" s="176" t="str">
        <f t="shared" si="46"/>
        <v/>
      </c>
      <c r="W59" s="176" t="str">
        <f t="shared" si="46"/>
        <v/>
      </c>
      <c r="X59" s="176" t="str">
        <f t="shared" si="46"/>
        <v/>
      </c>
      <c r="Y59" s="176" t="str">
        <f t="shared" si="46"/>
        <v/>
      </c>
      <c r="Z59" s="176" t="str">
        <f t="shared" si="46"/>
        <v/>
      </c>
      <c r="AA59" s="176" t="str">
        <f t="shared" si="46"/>
        <v/>
      </c>
      <c r="AB59" s="176" t="str">
        <f t="shared" si="46"/>
        <v/>
      </c>
      <c r="AC59" s="177"/>
    </row>
    <row r="60" spans="1:29" ht="20.100000000000001" customHeight="1">
      <c r="A60" s="1242"/>
      <c r="B60" s="1255"/>
      <c r="C60" s="178"/>
      <c r="D60" s="167"/>
      <c r="E60" s="266"/>
      <c r="F60" s="202"/>
      <c r="G60" s="203"/>
      <c r="H60" s="173">
        <v>0</v>
      </c>
      <c r="I60" s="204" t="str">
        <f>IF(F60&lt;=0,"",F60*(1-H60/100))</f>
        <v/>
      </c>
      <c r="J60" s="181"/>
      <c r="K60" s="204" t="str">
        <f>IF(J60&lt;=0,"",ROUND(I60/J60,0))</f>
        <v/>
      </c>
      <c r="L60" s="182"/>
      <c r="M60" s="204" t="str">
        <f>IF(J60&lt;=0,"",ROUND(F60*L60/J60,0))</f>
        <v/>
      </c>
      <c r="N60" s="175"/>
      <c r="O60" s="1267"/>
      <c r="P60" s="1267"/>
      <c r="Q60" s="267" t="str">
        <f>IF(C60="","",C60)</f>
        <v/>
      </c>
      <c r="R60" s="176" t="str">
        <f t="shared" ref="R60:AB60" si="47">(IF(R4-$G$60&lt;=0,"",(IF(R4-$G$60&lt;=$J$60,$K$60,""))))</f>
        <v/>
      </c>
      <c r="S60" s="176" t="str">
        <f t="shared" si="47"/>
        <v/>
      </c>
      <c r="T60" s="176" t="str">
        <f t="shared" si="47"/>
        <v/>
      </c>
      <c r="U60" s="176" t="str">
        <f t="shared" si="47"/>
        <v/>
      </c>
      <c r="V60" s="176" t="str">
        <f t="shared" si="47"/>
        <v/>
      </c>
      <c r="W60" s="176" t="str">
        <f t="shared" si="47"/>
        <v/>
      </c>
      <c r="X60" s="176" t="str">
        <f t="shared" si="47"/>
        <v/>
      </c>
      <c r="Y60" s="176" t="str">
        <f t="shared" si="47"/>
        <v/>
      </c>
      <c r="Z60" s="176" t="str">
        <f t="shared" si="47"/>
        <v/>
      </c>
      <c r="AA60" s="176" t="str">
        <f t="shared" si="47"/>
        <v/>
      </c>
      <c r="AB60" s="255" t="str">
        <f t="shared" si="47"/>
        <v/>
      </c>
      <c r="AC60" s="177"/>
    </row>
    <row r="61" spans="1:29" ht="20.100000000000001" customHeight="1">
      <c r="A61" s="1242"/>
      <c r="B61" s="1255"/>
      <c r="C61" s="178"/>
      <c r="D61" s="167"/>
      <c r="E61" s="266"/>
      <c r="F61" s="202"/>
      <c r="G61" s="203"/>
      <c r="H61" s="173">
        <v>0</v>
      </c>
      <c r="I61" s="204" t="str">
        <f>IF(F61&lt;=0,"",F61*(1-H61/100))</f>
        <v/>
      </c>
      <c r="J61" s="181"/>
      <c r="K61" s="204" t="str">
        <f>IF(J61&lt;=0,"",ROUND(I61/J61,0))</f>
        <v/>
      </c>
      <c r="L61" s="182"/>
      <c r="M61" s="204" t="str">
        <f>IF(J61&lt;=0,"",ROUND(F61*L61/J61,0))</f>
        <v/>
      </c>
      <c r="N61" s="175"/>
      <c r="O61" s="1267"/>
      <c r="P61" s="1267"/>
      <c r="Q61" s="267" t="str">
        <f>IF(C61="","",C61)</f>
        <v/>
      </c>
      <c r="R61" s="176" t="str">
        <f t="shared" ref="R61:AB61" si="48">(IF(R4-$G$61&lt;=0,"",(IF(R4-$G$61&lt;=$J$61,$K$61,""))))</f>
        <v/>
      </c>
      <c r="S61" s="176" t="str">
        <f t="shared" si="48"/>
        <v/>
      </c>
      <c r="T61" s="176" t="str">
        <f t="shared" si="48"/>
        <v/>
      </c>
      <c r="U61" s="176" t="str">
        <f t="shared" si="48"/>
        <v/>
      </c>
      <c r="V61" s="176" t="str">
        <f t="shared" si="48"/>
        <v/>
      </c>
      <c r="W61" s="176" t="str">
        <f t="shared" si="48"/>
        <v/>
      </c>
      <c r="X61" s="176" t="str">
        <f t="shared" si="48"/>
        <v/>
      </c>
      <c r="Y61" s="176" t="str">
        <f t="shared" si="48"/>
        <v/>
      </c>
      <c r="Z61" s="176" t="str">
        <f t="shared" si="48"/>
        <v/>
      </c>
      <c r="AA61" s="176" t="str">
        <f t="shared" si="48"/>
        <v/>
      </c>
      <c r="AB61" s="255" t="str">
        <f t="shared" si="48"/>
        <v/>
      </c>
      <c r="AC61" s="177"/>
    </row>
    <row r="62" spans="1:29" ht="14.1" customHeight="1" thickBot="1">
      <c r="A62" s="1242"/>
      <c r="B62" s="1240"/>
      <c r="C62" s="178"/>
      <c r="D62" s="240"/>
      <c r="E62" s="241"/>
      <c r="F62" s="202">
        <f>D62*E62</f>
        <v>0</v>
      </c>
      <c r="G62" s="203"/>
      <c r="H62" s="173">
        <v>0</v>
      </c>
      <c r="I62" s="172" t="str">
        <f>IF(F62&lt;=0,"",F62*(1-H62/100))</f>
        <v/>
      </c>
      <c r="J62" s="173"/>
      <c r="K62" s="204" t="str">
        <f>IF(J62&lt;=0,"",ROUND(I62/J62,0))</f>
        <v/>
      </c>
      <c r="L62" s="174"/>
      <c r="M62" s="204" t="str">
        <f>IF(J62&lt;=0,"",ROUND(F62*L62/J62,0))</f>
        <v/>
      </c>
      <c r="N62" s="175"/>
      <c r="O62" s="1267"/>
      <c r="P62" s="1268"/>
      <c r="Q62" s="208" t="s">
        <v>160</v>
      </c>
      <c r="R62" s="209">
        <f>SUM(R58:R61)</f>
        <v>0</v>
      </c>
      <c r="S62" s="209">
        <f t="shared" ref="S62:AB62" si="49">SUM(S58:S61)</f>
        <v>0</v>
      </c>
      <c r="T62" s="209">
        <f t="shared" si="49"/>
        <v>0</v>
      </c>
      <c r="U62" s="209">
        <f t="shared" si="49"/>
        <v>0</v>
      </c>
      <c r="V62" s="209">
        <f t="shared" si="49"/>
        <v>0</v>
      </c>
      <c r="W62" s="209">
        <f t="shared" si="49"/>
        <v>0</v>
      </c>
      <c r="X62" s="209">
        <f t="shared" si="49"/>
        <v>0</v>
      </c>
      <c r="Y62" s="209">
        <f t="shared" si="49"/>
        <v>0</v>
      </c>
      <c r="Z62" s="209">
        <f t="shared" si="49"/>
        <v>0</v>
      </c>
      <c r="AA62" s="209">
        <f t="shared" si="49"/>
        <v>0</v>
      </c>
      <c r="AB62" s="210">
        <f t="shared" si="49"/>
        <v>0</v>
      </c>
      <c r="AC62" s="211"/>
    </row>
    <row r="63" spans="1:29" ht="14.1" customHeight="1" thickBot="1">
      <c r="A63" s="1243"/>
      <c r="B63" s="1237" t="s">
        <v>159</v>
      </c>
      <c r="C63" s="1238"/>
      <c r="D63" s="191"/>
      <c r="E63" s="263"/>
      <c r="F63" s="192"/>
      <c r="G63" s="268"/>
      <c r="H63" s="269"/>
      <c r="I63" s="195"/>
      <c r="J63" s="270"/>
      <c r="K63" s="196">
        <f>SUM(K58:K62)</f>
        <v>0</v>
      </c>
      <c r="L63" s="197"/>
      <c r="M63" s="196">
        <f>SUM(M58:M62)</f>
        <v>0</v>
      </c>
      <c r="N63" s="198"/>
      <c r="O63" s="1268"/>
      <c r="P63" s="1244" t="s">
        <v>182</v>
      </c>
      <c r="Q63" s="1245"/>
      <c r="R63" s="219">
        <f>R57+R62</f>
        <v>0</v>
      </c>
      <c r="S63" s="220">
        <f>S57+S62</f>
        <v>0</v>
      </c>
      <c r="T63" s="220">
        <f t="shared" ref="T63:AB63" si="50">T57+T62</f>
        <v>0</v>
      </c>
      <c r="U63" s="220">
        <f t="shared" si="50"/>
        <v>0</v>
      </c>
      <c r="V63" s="220">
        <f t="shared" si="50"/>
        <v>0</v>
      </c>
      <c r="W63" s="220">
        <f t="shared" si="50"/>
        <v>0</v>
      </c>
      <c r="X63" s="220">
        <f t="shared" si="50"/>
        <v>0</v>
      </c>
      <c r="Y63" s="220">
        <f t="shared" si="50"/>
        <v>0</v>
      </c>
      <c r="Z63" s="220">
        <f t="shared" si="50"/>
        <v>0</v>
      </c>
      <c r="AA63" s="220">
        <f t="shared" si="50"/>
        <v>0</v>
      </c>
      <c r="AB63" s="221">
        <f t="shared" si="50"/>
        <v>0</v>
      </c>
      <c r="AC63" s="222"/>
    </row>
    <row r="64" spans="1:29" ht="14.1" customHeight="1" thickBot="1">
      <c r="A64" s="166"/>
      <c r="B64" s="212"/>
      <c r="C64" s="212"/>
      <c r="D64" s="213"/>
      <c r="E64" s="213"/>
      <c r="F64" s="214"/>
      <c r="G64" s="214"/>
      <c r="H64" s="214"/>
      <c r="I64" s="217"/>
      <c r="J64" s="242"/>
      <c r="K64" s="217"/>
      <c r="L64" s="218"/>
      <c r="M64" s="217"/>
      <c r="N64" s="218"/>
      <c r="O64" s="1256" t="s">
        <v>184</v>
      </c>
      <c r="P64" s="1257"/>
      <c r="Q64" s="1258"/>
      <c r="R64" s="220">
        <f t="shared" ref="R64:S64" si="51">R63+R18+R46</f>
        <v>0</v>
      </c>
      <c r="S64" s="220">
        <f t="shared" si="51"/>
        <v>0</v>
      </c>
      <c r="T64" s="220">
        <f>T63+T18+T46</f>
        <v>0</v>
      </c>
      <c r="U64" s="220">
        <f t="shared" ref="U64:AB64" si="52">U63+U18+U46</f>
        <v>0</v>
      </c>
      <c r="V64" s="220">
        <f t="shared" si="52"/>
        <v>0</v>
      </c>
      <c r="W64" s="220">
        <f t="shared" si="52"/>
        <v>0</v>
      </c>
      <c r="X64" s="220">
        <f t="shared" si="52"/>
        <v>0</v>
      </c>
      <c r="Y64" s="220">
        <f t="shared" si="52"/>
        <v>0</v>
      </c>
      <c r="Z64" s="220">
        <f t="shared" si="52"/>
        <v>0</v>
      </c>
      <c r="AA64" s="220">
        <f t="shared" si="52"/>
        <v>0</v>
      </c>
      <c r="AB64" s="220">
        <f t="shared" si="52"/>
        <v>0</v>
      </c>
      <c r="AC64" s="222"/>
    </row>
    <row r="65" spans="2:29" ht="14.1" customHeight="1">
      <c r="B65" s="154" t="s">
        <v>183</v>
      </c>
      <c r="I65" s="271"/>
      <c r="O65" s="213"/>
      <c r="P65" s="166"/>
      <c r="Q65" s="166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72"/>
    </row>
    <row r="66" spans="2:29" ht="14.1" customHeight="1">
      <c r="O66" s="1259"/>
      <c r="P66" s="1260"/>
      <c r="Q66" s="273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44"/>
    </row>
    <row r="67" spans="2:29" ht="14.1" customHeight="1">
      <c r="O67" s="1260"/>
      <c r="P67" s="1260"/>
      <c r="Q67" s="273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44"/>
    </row>
    <row r="68" spans="2:29" ht="14.1" customHeight="1">
      <c r="O68" s="1260"/>
      <c r="P68" s="1260"/>
      <c r="Q68" s="273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44"/>
    </row>
    <row r="76" spans="2:29" ht="11.25" customHeight="1"/>
  </sheetData>
  <mergeCells count="54">
    <mergeCell ref="A1:F1"/>
    <mergeCell ref="O1:S1"/>
    <mergeCell ref="H2:I2"/>
    <mergeCell ref="L2:M2"/>
    <mergeCell ref="A3:C4"/>
    <mergeCell ref="D3:D4"/>
    <mergeCell ref="E3:E4"/>
    <mergeCell ref="N3:N4"/>
    <mergeCell ref="O3:Q4"/>
    <mergeCell ref="AC3:AC4"/>
    <mergeCell ref="O5:O18"/>
    <mergeCell ref="P5:P14"/>
    <mergeCell ref="P15:P17"/>
    <mergeCell ref="P18:Q18"/>
    <mergeCell ref="AC21:AC22"/>
    <mergeCell ref="B23:B31"/>
    <mergeCell ref="O23:O46"/>
    <mergeCell ref="P23:P32"/>
    <mergeCell ref="B32:C32"/>
    <mergeCell ref="P33:P45"/>
    <mergeCell ref="A21:C22"/>
    <mergeCell ref="D21:D22"/>
    <mergeCell ref="E21:E22"/>
    <mergeCell ref="N21:N22"/>
    <mergeCell ref="A23:A46"/>
    <mergeCell ref="O64:Q64"/>
    <mergeCell ref="O66:P68"/>
    <mergeCell ref="O50:Q51"/>
    <mergeCell ref="AC50:AC51"/>
    <mergeCell ref="B52:B56"/>
    <mergeCell ref="O52:O63"/>
    <mergeCell ref="P52:P57"/>
    <mergeCell ref="B57:C57"/>
    <mergeCell ref="A50:C51"/>
    <mergeCell ref="D50:D51"/>
    <mergeCell ref="E50:E51"/>
    <mergeCell ref="N50:N51"/>
    <mergeCell ref="B58:B62"/>
    <mergeCell ref="P58:P62"/>
    <mergeCell ref="B5:B14"/>
    <mergeCell ref="B15:C15"/>
    <mergeCell ref="B16:B17"/>
    <mergeCell ref="A5:A18"/>
    <mergeCell ref="P63:Q63"/>
    <mergeCell ref="H49:I49"/>
    <mergeCell ref="L49:M49"/>
    <mergeCell ref="P46:Q46"/>
    <mergeCell ref="O21:Q22"/>
    <mergeCell ref="H20:I20"/>
    <mergeCell ref="L20:M20"/>
    <mergeCell ref="B63:C63"/>
    <mergeCell ref="A52:A63"/>
    <mergeCell ref="B33:B45"/>
    <mergeCell ref="B46:C46"/>
  </mergeCells>
  <phoneticPr fontId="3"/>
  <printOptions horizontalCentered="1" verticalCentered="1"/>
  <pageMargins left="0.19685039370078741" right="0.19685039370078741" top="0.39370078740157483" bottom="0.19685039370078741" header="0.39370078740157483" footer="0.51181102362204722"/>
  <pageSetup paperSize="9" scale="61" fitToWidth="0" orientation="portrait" r:id="rId1"/>
  <headerFooter alignWithMargins="0"/>
  <colBreaks count="1" manualBreakCount="1">
    <brk id="14" max="73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O38"/>
  <sheetViews>
    <sheetView zoomScaleNormal="100" zoomScaleSheetLayoutView="85" zoomScalePageLayoutView="70" workbookViewId="0">
      <selection activeCell="P8" sqref="P8"/>
    </sheetView>
  </sheetViews>
  <sheetFormatPr defaultRowHeight="12"/>
  <cols>
    <col min="1" max="1" width="4.140625" style="604" customWidth="1"/>
    <col min="2" max="2" width="2.85546875" style="604" customWidth="1"/>
    <col min="3" max="15" width="12.140625" style="604" customWidth="1"/>
    <col min="16" max="16" width="22.140625" style="604" customWidth="1"/>
    <col min="17" max="21" width="12.140625" style="604" customWidth="1"/>
    <col min="22" max="16384" width="9.140625" style="604"/>
  </cols>
  <sheetData>
    <row r="1" spans="2:15" ht="21.75" customHeight="1">
      <c r="B1" s="740" t="s">
        <v>344</v>
      </c>
      <c r="C1" s="740"/>
      <c r="D1" s="740"/>
      <c r="E1" s="740"/>
      <c r="F1" s="740"/>
      <c r="G1" s="923" t="s">
        <v>1</v>
      </c>
      <c r="H1" s="1312">
        <f>表紙!K43</f>
        <v>0</v>
      </c>
      <c r="I1" s="1312"/>
      <c r="J1" s="923" t="s">
        <v>2</v>
      </c>
      <c r="K1" s="1313"/>
      <c r="L1" s="1313"/>
    </row>
    <row r="2" spans="2:15" ht="8.25" customHeight="1">
      <c r="B2" s="740"/>
      <c r="C2" s="740"/>
      <c r="D2" s="740"/>
      <c r="E2" s="740"/>
      <c r="F2" s="740"/>
      <c r="G2" s="923"/>
      <c r="H2" s="924"/>
      <c r="I2" s="924"/>
      <c r="J2" s="923"/>
      <c r="K2" s="925"/>
      <c r="L2" s="925"/>
    </row>
    <row r="3" spans="2:15" ht="18" customHeight="1">
      <c r="B3" s="604" t="s">
        <v>356</v>
      </c>
    </row>
    <row r="4" spans="2:15" ht="8.25" customHeight="1"/>
    <row r="5" spans="2:15" ht="18" customHeight="1" thickBot="1">
      <c r="B5" s="740" t="s">
        <v>312</v>
      </c>
    </row>
    <row r="6" spans="2:15" ht="18" customHeight="1" thickBot="1">
      <c r="B6" s="740"/>
      <c r="C6" s="1306"/>
      <c r="D6" s="1307"/>
      <c r="E6" s="1307"/>
      <c r="F6" s="1303" t="s">
        <v>211</v>
      </c>
      <c r="G6" s="1300" t="s">
        <v>313</v>
      </c>
      <c r="H6" s="1301"/>
      <c r="I6" s="1301"/>
      <c r="J6" s="1301"/>
      <c r="K6" s="1301"/>
      <c r="L6" s="1301"/>
      <c r="M6" s="1302"/>
    </row>
    <row r="7" spans="2:15" ht="18" customHeight="1">
      <c r="C7" s="1308"/>
      <c r="D7" s="1309"/>
      <c r="E7" s="1309"/>
      <c r="F7" s="1304"/>
      <c r="G7" s="1318" t="s">
        <v>305</v>
      </c>
      <c r="H7" s="1315" t="s">
        <v>213</v>
      </c>
      <c r="I7" s="1316"/>
      <c r="J7" s="1316"/>
      <c r="K7" s="1317"/>
      <c r="L7" s="1305" t="s">
        <v>307</v>
      </c>
      <c r="M7" s="1305" t="s">
        <v>308</v>
      </c>
      <c r="O7" s="605"/>
    </row>
    <row r="8" spans="2:15" ht="18" customHeight="1">
      <c r="C8" s="1310"/>
      <c r="D8" s="1311"/>
      <c r="E8" s="1311"/>
      <c r="F8" s="1305"/>
      <c r="G8" s="1319"/>
      <c r="H8" s="702" t="s">
        <v>214</v>
      </c>
      <c r="I8" s="606" t="s">
        <v>215</v>
      </c>
      <c r="J8" s="606" t="s">
        <v>304</v>
      </c>
      <c r="K8" s="716" t="s">
        <v>306</v>
      </c>
      <c r="L8" s="1314"/>
      <c r="M8" s="1314"/>
      <c r="O8" s="605"/>
    </row>
    <row r="9" spans="2:15" ht="18" customHeight="1">
      <c r="C9" s="788" t="s">
        <v>216</v>
      </c>
      <c r="D9" s="607" t="s">
        <v>217</v>
      </c>
      <c r="E9" s="607"/>
      <c r="F9" s="794">
        <v>215</v>
      </c>
      <c r="G9" s="695">
        <v>0.5</v>
      </c>
      <c r="H9" s="703">
        <v>4</v>
      </c>
      <c r="I9" s="684">
        <v>8</v>
      </c>
      <c r="J9" s="689"/>
      <c r="K9" s="717"/>
      <c r="L9" s="724"/>
      <c r="M9" s="724"/>
    </row>
    <row r="10" spans="2:15" ht="18" customHeight="1">
      <c r="C10" s="789"/>
      <c r="D10" s="608" t="s">
        <v>218</v>
      </c>
      <c r="E10" s="608"/>
      <c r="F10" s="795">
        <v>60</v>
      </c>
      <c r="G10" s="696">
        <v>1.4</v>
      </c>
      <c r="H10" s="704">
        <v>4</v>
      </c>
      <c r="I10" s="683">
        <v>8</v>
      </c>
      <c r="J10" s="690"/>
      <c r="K10" s="718"/>
      <c r="L10" s="725"/>
      <c r="M10" s="725"/>
    </row>
    <row r="11" spans="2:15" ht="18" customHeight="1">
      <c r="C11" s="789"/>
      <c r="D11" s="608" t="s">
        <v>219</v>
      </c>
      <c r="E11" s="608"/>
      <c r="F11" s="795">
        <v>30</v>
      </c>
      <c r="G11" s="696">
        <v>2.4</v>
      </c>
      <c r="H11" s="704">
        <v>4</v>
      </c>
      <c r="I11" s="683">
        <v>8</v>
      </c>
      <c r="J11" s="690"/>
      <c r="K11" s="718"/>
      <c r="L11" s="725"/>
      <c r="M11" s="725"/>
    </row>
    <row r="12" spans="2:15" ht="18" customHeight="1">
      <c r="C12" s="789"/>
      <c r="D12" s="608" t="s">
        <v>220</v>
      </c>
      <c r="E12" s="608"/>
      <c r="F12" s="795">
        <v>30</v>
      </c>
      <c r="G12" s="696">
        <v>2</v>
      </c>
      <c r="H12" s="704">
        <v>4</v>
      </c>
      <c r="I12" s="683">
        <v>8</v>
      </c>
      <c r="J12" s="690"/>
      <c r="K12" s="718"/>
      <c r="L12" s="725"/>
      <c r="M12" s="725"/>
    </row>
    <row r="13" spans="2:15" ht="18" customHeight="1">
      <c r="C13" s="789"/>
      <c r="D13" s="609" t="s">
        <v>221</v>
      </c>
      <c r="E13" s="609"/>
      <c r="F13" s="796">
        <v>30</v>
      </c>
      <c r="G13" s="697">
        <v>1.8</v>
      </c>
      <c r="H13" s="705">
        <v>4</v>
      </c>
      <c r="I13" s="685">
        <v>8</v>
      </c>
      <c r="J13" s="691"/>
      <c r="K13" s="719"/>
      <c r="L13" s="726"/>
      <c r="M13" s="726"/>
    </row>
    <row r="14" spans="2:15" ht="18" customHeight="1">
      <c r="C14" s="790"/>
      <c r="D14" s="610" t="s">
        <v>222</v>
      </c>
      <c r="E14" s="611"/>
      <c r="F14" s="797">
        <f>SUM(F9:F13)</f>
        <v>365</v>
      </c>
      <c r="G14" s="698">
        <f>+F9*G9+F10*G10+F11*G11+F12*G12+F13*G13</f>
        <v>377.5</v>
      </c>
      <c r="H14" s="709">
        <f>+F9*H9+F10*H10+F11*H11+F12*H12+F13*H13</f>
        <v>1460</v>
      </c>
      <c r="I14" s="686">
        <f>+F9*I9+F10*I10+F11*I11+F12*I12+F13*I13</f>
        <v>2920</v>
      </c>
      <c r="J14" s="692">
        <v>3</v>
      </c>
      <c r="K14" s="735">
        <f>H14/12*J14</f>
        <v>365</v>
      </c>
      <c r="L14" s="727"/>
      <c r="M14" s="727"/>
    </row>
    <row r="15" spans="2:15" ht="17.25" customHeight="1">
      <c r="C15" s="788" t="s">
        <v>223</v>
      </c>
      <c r="D15" s="612" t="s">
        <v>224</v>
      </c>
      <c r="E15" s="607"/>
      <c r="F15" s="798">
        <v>255</v>
      </c>
      <c r="G15" s="700">
        <v>1.8</v>
      </c>
      <c r="H15" s="706">
        <v>4.3</v>
      </c>
      <c r="I15" s="682">
        <v>7.3</v>
      </c>
      <c r="J15" s="786"/>
      <c r="K15" s="784"/>
      <c r="L15" s="728"/>
      <c r="M15" s="728"/>
    </row>
    <row r="16" spans="2:15" ht="17.25" customHeight="1">
      <c r="C16" s="789"/>
      <c r="D16" s="613" t="s">
        <v>225</v>
      </c>
      <c r="E16" s="609"/>
      <c r="F16" s="796">
        <v>60</v>
      </c>
      <c r="G16" s="697">
        <v>2.4</v>
      </c>
      <c r="H16" s="705">
        <v>4.5999999999999996</v>
      </c>
      <c r="I16" s="685">
        <v>8.3000000000000007</v>
      </c>
      <c r="J16" s="787"/>
      <c r="K16" s="785"/>
      <c r="L16" s="729"/>
      <c r="M16" s="729"/>
    </row>
    <row r="17" spans="2:14" ht="17.25" customHeight="1">
      <c r="C17" s="790"/>
      <c r="D17" s="610" t="s">
        <v>222</v>
      </c>
      <c r="E17" s="611"/>
      <c r="F17" s="799">
        <f>SUM(F15:F16)</f>
        <v>315</v>
      </c>
      <c r="G17" s="699">
        <f>+F15*G15+F16*G16</f>
        <v>603</v>
      </c>
      <c r="H17" s="709">
        <f>+F15*H15+F16*H16</f>
        <v>1372.5</v>
      </c>
      <c r="I17" s="686">
        <f>+F15*I15+F16*I16</f>
        <v>2359.5</v>
      </c>
      <c r="J17" s="692">
        <v>3</v>
      </c>
      <c r="K17" s="694">
        <f>SUM(K15:K16)</f>
        <v>0</v>
      </c>
      <c r="L17" s="730"/>
      <c r="M17" s="730"/>
    </row>
    <row r="18" spans="2:14" ht="18" customHeight="1">
      <c r="C18" s="788" t="s">
        <v>226</v>
      </c>
      <c r="D18" s="688">
        <v>4</v>
      </c>
      <c r="E18" s="614"/>
      <c r="F18" s="800">
        <f>D18*30</f>
        <v>120</v>
      </c>
      <c r="G18" s="746">
        <f>3.5/2</f>
        <v>1.75</v>
      </c>
      <c r="H18" s="736">
        <v>3.4</v>
      </c>
      <c r="I18" s="737">
        <v>6.3</v>
      </c>
      <c r="J18" s="693"/>
      <c r="K18" s="714"/>
      <c r="L18" s="742">
        <v>0</v>
      </c>
      <c r="M18" s="742">
        <f>3.5/2</f>
        <v>1.75</v>
      </c>
    </row>
    <row r="19" spans="2:14" ht="18" customHeight="1">
      <c r="C19" s="790"/>
      <c r="D19" s="610" t="s">
        <v>222</v>
      </c>
      <c r="E19" s="611"/>
      <c r="F19" s="731">
        <f>SUM(F18)</f>
        <v>120</v>
      </c>
      <c r="G19" s="744">
        <f>+F18*G18</f>
        <v>210</v>
      </c>
      <c r="H19" s="709">
        <f>+F18*H18</f>
        <v>408</v>
      </c>
      <c r="I19" s="686">
        <f>+F18*I18</f>
        <v>756</v>
      </c>
      <c r="J19" s="687">
        <v>12</v>
      </c>
      <c r="K19" s="715">
        <f>H19/12*J19</f>
        <v>408</v>
      </c>
      <c r="L19" s="731">
        <f>$F18*L18</f>
        <v>0</v>
      </c>
      <c r="M19" s="745">
        <f>$F18*M18</f>
        <v>210</v>
      </c>
    </row>
    <row r="20" spans="2:14" ht="18" customHeight="1">
      <c r="C20" s="788" t="s">
        <v>64</v>
      </c>
      <c r="D20" s="680" t="s">
        <v>227</v>
      </c>
      <c r="E20" s="607"/>
      <c r="F20" s="798">
        <v>30</v>
      </c>
      <c r="G20" s="700">
        <v>0.4</v>
      </c>
      <c r="H20" s="706">
        <v>0.3</v>
      </c>
      <c r="I20" s="780"/>
      <c r="J20" s="689"/>
      <c r="K20" s="720"/>
      <c r="L20" s="732">
        <v>0.6</v>
      </c>
      <c r="M20" s="732">
        <v>0.5</v>
      </c>
    </row>
    <row r="21" spans="2:14" ht="18" customHeight="1">
      <c r="C21" s="789"/>
      <c r="D21" s="681" t="s">
        <v>228</v>
      </c>
      <c r="E21" s="608"/>
      <c r="F21" s="795">
        <v>30</v>
      </c>
      <c r="G21" s="696">
        <v>1</v>
      </c>
      <c r="H21" s="704">
        <v>0.4</v>
      </c>
      <c r="I21" s="781"/>
      <c r="J21" s="690"/>
      <c r="K21" s="721"/>
      <c r="L21" s="733">
        <v>0.5</v>
      </c>
      <c r="M21" s="733">
        <v>1</v>
      </c>
    </row>
    <row r="22" spans="2:14" ht="18" customHeight="1">
      <c r="C22" s="789"/>
      <c r="D22" s="681" t="s">
        <v>229</v>
      </c>
      <c r="E22" s="608"/>
      <c r="F22" s="795">
        <v>30</v>
      </c>
      <c r="G22" s="696">
        <v>1.9</v>
      </c>
      <c r="H22" s="704">
        <v>1.4</v>
      </c>
      <c r="I22" s="781"/>
      <c r="J22" s="690"/>
      <c r="K22" s="721"/>
      <c r="L22" s="733">
        <v>0.4</v>
      </c>
      <c r="M22" s="733">
        <v>0.5</v>
      </c>
    </row>
    <row r="23" spans="2:14" ht="18" customHeight="1">
      <c r="C23" s="789"/>
      <c r="D23" s="681" t="s">
        <v>230</v>
      </c>
      <c r="E23" s="608"/>
      <c r="F23" s="795">
        <v>30</v>
      </c>
      <c r="G23" s="696">
        <v>2.2999999999999998</v>
      </c>
      <c r="H23" s="704">
        <v>1.9</v>
      </c>
      <c r="I23" s="781"/>
      <c r="J23" s="690"/>
      <c r="K23" s="721"/>
      <c r="L23" s="733"/>
      <c r="M23" s="733">
        <v>0.5</v>
      </c>
    </row>
    <row r="24" spans="2:14" ht="18" customHeight="1">
      <c r="C24" s="789"/>
      <c r="D24" s="681" t="s">
        <v>231</v>
      </c>
      <c r="E24" s="608"/>
      <c r="F24" s="795">
        <v>30</v>
      </c>
      <c r="G24" s="696">
        <v>2.9</v>
      </c>
      <c r="H24" s="704">
        <v>2.2999999999999998</v>
      </c>
      <c r="I24" s="781"/>
      <c r="J24" s="690"/>
      <c r="K24" s="721"/>
      <c r="L24" s="733"/>
      <c r="M24" s="733"/>
    </row>
    <row r="25" spans="2:14" ht="18" customHeight="1">
      <c r="C25" s="789"/>
      <c r="D25" s="681" t="s">
        <v>232</v>
      </c>
      <c r="E25" s="608"/>
      <c r="F25" s="795">
        <v>30</v>
      </c>
      <c r="G25" s="696">
        <v>3.3</v>
      </c>
      <c r="H25" s="704">
        <v>2.7</v>
      </c>
      <c r="I25" s="781"/>
      <c r="J25" s="690"/>
      <c r="K25" s="721"/>
      <c r="L25" s="733"/>
      <c r="M25" s="733"/>
    </row>
    <row r="26" spans="2:14" ht="18" customHeight="1">
      <c r="C26" s="789"/>
      <c r="D26" s="681" t="s">
        <v>233</v>
      </c>
      <c r="E26" s="608"/>
      <c r="F26" s="795">
        <v>30</v>
      </c>
      <c r="G26" s="696">
        <v>3.7</v>
      </c>
      <c r="H26" s="704">
        <v>2.9</v>
      </c>
      <c r="I26" s="781"/>
      <c r="J26" s="690"/>
      <c r="K26" s="721"/>
      <c r="L26" s="733"/>
      <c r="M26" s="733"/>
    </row>
    <row r="27" spans="2:14" ht="18" customHeight="1">
      <c r="C27" s="789"/>
      <c r="D27" s="681" t="s">
        <v>234</v>
      </c>
      <c r="E27" s="608"/>
      <c r="F27" s="801">
        <v>30</v>
      </c>
      <c r="G27" s="701">
        <v>4</v>
      </c>
      <c r="H27" s="704">
        <v>3</v>
      </c>
      <c r="I27" s="781"/>
      <c r="J27" s="691"/>
      <c r="K27" s="722"/>
      <c r="L27" s="733"/>
      <c r="M27" s="733"/>
    </row>
    <row r="28" spans="2:14" ht="18" customHeight="1">
      <c r="C28" s="789"/>
      <c r="D28" s="681" t="s">
        <v>303</v>
      </c>
      <c r="E28" s="676"/>
      <c r="F28" s="802">
        <v>30</v>
      </c>
      <c r="G28" s="710">
        <v>5</v>
      </c>
      <c r="H28" s="711">
        <v>4</v>
      </c>
      <c r="I28" s="782"/>
      <c r="J28" s="693"/>
      <c r="K28" s="783"/>
      <c r="L28" s="734"/>
      <c r="M28" s="734"/>
    </row>
    <row r="29" spans="2:14" ht="18" customHeight="1" thickBot="1">
      <c r="C29" s="791"/>
      <c r="D29" s="792" t="s">
        <v>222</v>
      </c>
      <c r="E29" s="793"/>
      <c r="F29" s="803">
        <f>SUM(F20:F28)</f>
        <v>270</v>
      </c>
      <c r="G29" s="712">
        <f>SUMPRODUCT($F20:$F28,G20:G28)</f>
        <v>735</v>
      </c>
      <c r="H29" s="713">
        <f>SUMPRODUCT($F20:$F28,H20:H28)</f>
        <v>567</v>
      </c>
      <c r="I29" s="707">
        <f>SUMPRODUCT($F20:$F27,I20:I27)</f>
        <v>0</v>
      </c>
      <c r="J29" s="708">
        <v>12</v>
      </c>
      <c r="K29" s="723">
        <f>H29/12*J29</f>
        <v>567</v>
      </c>
      <c r="L29" s="712">
        <f>SUMPRODUCT($F20:$F28,L20:L28)</f>
        <v>45</v>
      </c>
      <c r="M29" s="712">
        <f>SUMPRODUCT($F20:$F28,M20:M28)</f>
        <v>75</v>
      </c>
    </row>
    <row r="30" spans="2:14" ht="18" customHeight="1"/>
    <row r="31" spans="2:14" ht="18" customHeight="1" thickBot="1">
      <c r="B31" s="935" t="s">
        <v>311</v>
      </c>
    </row>
    <row r="32" spans="2:14" ht="33.75" customHeight="1">
      <c r="C32" s="926"/>
      <c r="D32" s="1322" t="s">
        <v>305</v>
      </c>
      <c r="E32" s="1322"/>
      <c r="F32" s="1323" t="s">
        <v>306</v>
      </c>
      <c r="G32" s="1323"/>
      <c r="H32" s="1324" t="s">
        <v>215</v>
      </c>
      <c r="I32" s="1324"/>
      <c r="J32" s="1325" t="s">
        <v>307</v>
      </c>
      <c r="K32" s="1325"/>
      <c r="L32" s="1325" t="s">
        <v>308</v>
      </c>
      <c r="M32" s="1325"/>
      <c r="N32" s="1320" t="s">
        <v>60</v>
      </c>
    </row>
    <row r="33" spans="3:14" ht="18" customHeight="1">
      <c r="C33" s="927"/>
      <c r="D33" s="738" t="s">
        <v>212</v>
      </c>
      <c r="E33" s="739" t="s">
        <v>73</v>
      </c>
      <c r="F33" s="738" t="s">
        <v>310</v>
      </c>
      <c r="G33" s="739" t="s">
        <v>73</v>
      </c>
      <c r="H33" s="738" t="s">
        <v>212</v>
      </c>
      <c r="I33" s="739" t="s">
        <v>73</v>
      </c>
      <c r="J33" s="738" t="s">
        <v>212</v>
      </c>
      <c r="K33" s="739" t="s">
        <v>73</v>
      </c>
      <c r="L33" s="738" t="s">
        <v>212</v>
      </c>
      <c r="M33" s="739" t="s">
        <v>73</v>
      </c>
      <c r="N33" s="1321"/>
    </row>
    <row r="34" spans="3:14" ht="18" customHeight="1">
      <c r="C34" s="788" t="s">
        <v>216</v>
      </c>
      <c r="D34" s="779">
        <f>G14</f>
        <v>377.5</v>
      </c>
      <c r="E34" s="741"/>
      <c r="F34" s="779">
        <f>K14</f>
        <v>365</v>
      </c>
      <c r="G34" s="741"/>
      <c r="H34" s="779">
        <f>I14</f>
        <v>2920</v>
      </c>
      <c r="I34" s="741"/>
      <c r="J34" s="778"/>
      <c r="K34" s="743"/>
      <c r="L34" s="778"/>
      <c r="M34" s="743"/>
      <c r="N34" s="928">
        <f t="shared" ref="N34:N36" si="0">ROUNDUP(D34*E34+F34*G34+H34*I34+J34*K34+L34*M34,0)</f>
        <v>0</v>
      </c>
    </row>
    <row r="35" spans="3:14" ht="18" customHeight="1">
      <c r="C35" s="788" t="s">
        <v>309</v>
      </c>
      <c r="D35" s="779">
        <f>G17</f>
        <v>603</v>
      </c>
      <c r="E35" s="741"/>
      <c r="F35" s="779">
        <f>K17</f>
        <v>0</v>
      </c>
      <c r="G35" s="741"/>
      <c r="H35" s="779">
        <f>I17</f>
        <v>2359.5</v>
      </c>
      <c r="I35" s="741"/>
      <c r="J35" s="778"/>
      <c r="K35" s="743"/>
      <c r="L35" s="778"/>
      <c r="M35" s="743"/>
      <c r="N35" s="928">
        <f t="shared" si="0"/>
        <v>0</v>
      </c>
    </row>
    <row r="36" spans="3:14" ht="18" customHeight="1">
      <c r="C36" s="788" t="s">
        <v>226</v>
      </c>
      <c r="D36" s="779">
        <f>G19</f>
        <v>210</v>
      </c>
      <c r="E36" s="741"/>
      <c r="F36" s="779">
        <f>K19</f>
        <v>408</v>
      </c>
      <c r="G36" s="741"/>
      <c r="H36" s="779">
        <f>I19</f>
        <v>756</v>
      </c>
      <c r="I36" s="741"/>
      <c r="J36" s="779">
        <f>L19</f>
        <v>0</v>
      </c>
      <c r="K36" s="741"/>
      <c r="L36" s="779">
        <f>M19</f>
        <v>210</v>
      </c>
      <c r="M36" s="741"/>
      <c r="N36" s="928">
        <f t="shared" si="0"/>
        <v>0</v>
      </c>
    </row>
    <row r="37" spans="3:14" ht="18" customHeight="1" thickBot="1">
      <c r="C37" s="929" t="s">
        <v>64</v>
      </c>
      <c r="D37" s="930">
        <f>G29</f>
        <v>735</v>
      </c>
      <c r="E37" s="931"/>
      <c r="F37" s="930">
        <f>K29</f>
        <v>567</v>
      </c>
      <c r="G37" s="931"/>
      <c r="H37" s="932"/>
      <c r="I37" s="933"/>
      <c r="J37" s="930">
        <f>L29</f>
        <v>45</v>
      </c>
      <c r="K37" s="931"/>
      <c r="L37" s="930">
        <f>M29</f>
        <v>75</v>
      </c>
      <c r="M37" s="931"/>
      <c r="N37" s="934">
        <f>ROUNDUP(D37*E37+F37*G37+H37*I37+J37*K37+L37*M37,0)</f>
        <v>0</v>
      </c>
    </row>
    <row r="38" spans="3:14" ht="18" customHeight="1">
      <c r="D38" s="605"/>
    </row>
  </sheetData>
  <mergeCells count="15">
    <mergeCell ref="N32:N33"/>
    <mergeCell ref="D32:E32"/>
    <mergeCell ref="F32:G32"/>
    <mergeCell ref="H32:I32"/>
    <mergeCell ref="J32:K32"/>
    <mergeCell ref="L32:M32"/>
    <mergeCell ref="G6:M6"/>
    <mergeCell ref="F6:F8"/>
    <mergeCell ref="C6:E8"/>
    <mergeCell ref="H1:I1"/>
    <mergeCell ref="K1:L1"/>
    <mergeCell ref="M7:M8"/>
    <mergeCell ref="H7:K7"/>
    <mergeCell ref="G7:G8"/>
    <mergeCell ref="L7:L8"/>
  </mergeCells>
  <phoneticPr fontId="3"/>
  <printOptions horizontalCentered="1" verticalCentered="1"/>
  <pageMargins left="0.7" right="0.7" top="0.75" bottom="0.75" header="0.3" footer="0.3"/>
  <pageSetup paperSize="9" scale="77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Y48"/>
  <sheetViews>
    <sheetView view="pageBreakPreview" zoomScaleNormal="75" zoomScaleSheetLayoutView="100" zoomScalePageLayoutView="85" workbookViewId="0">
      <selection activeCell="K52" sqref="K52"/>
    </sheetView>
  </sheetViews>
  <sheetFormatPr defaultRowHeight="12"/>
  <cols>
    <col min="1" max="1" width="12.7109375" style="616" customWidth="1"/>
    <col min="2" max="2" width="15" style="616" customWidth="1"/>
    <col min="3" max="3" width="17.140625" style="616" customWidth="1"/>
    <col min="4" max="19" width="10.7109375" style="591" customWidth="1"/>
    <col min="20" max="252" width="9.140625" style="616"/>
    <col min="253" max="253" width="12.7109375" style="616" customWidth="1"/>
    <col min="254" max="275" width="10.7109375" style="616" customWidth="1"/>
    <col min="276" max="508" width="9.140625" style="616"/>
    <col min="509" max="509" width="12.7109375" style="616" customWidth="1"/>
    <col min="510" max="531" width="10.7109375" style="616" customWidth="1"/>
    <col min="532" max="764" width="9.140625" style="616"/>
    <col min="765" max="765" width="12.7109375" style="616" customWidth="1"/>
    <col min="766" max="787" width="10.7109375" style="616" customWidth="1"/>
    <col min="788" max="1020" width="9.140625" style="616"/>
    <col min="1021" max="1021" width="12.7109375" style="616" customWidth="1"/>
    <col min="1022" max="1043" width="10.7109375" style="616" customWidth="1"/>
    <col min="1044" max="1276" width="9.140625" style="616"/>
    <col min="1277" max="1277" width="12.7109375" style="616" customWidth="1"/>
    <col min="1278" max="1299" width="10.7109375" style="616" customWidth="1"/>
    <col min="1300" max="1532" width="9.140625" style="616"/>
    <col min="1533" max="1533" width="12.7109375" style="616" customWidth="1"/>
    <col min="1534" max="1555" width="10.7109375" style="616" customWidth="1"/>
    <col min="1556" max="1788" width="9.140625" style="616"/>
    <col min="1789" max="1789" width="12.7109375" style="616" customWidth="1"/>
    <col min="1790" max="1811" width="10.7109375" style="616" customWidth="1"/>
    <col min="1812" max="2044" width="9.140625" style="616"/>
    <col min="2045" max="2045" width="12.7109375" style="616" customWidth="1"/>
    <col min="2046" max="2067" width="10.7109375" style="616" customWidth="1"/>
    <col min="2068" max="2300" width="9.140625" style="616"/>
    <col min="2301" max="2301" width="12.7109375" style="616" customWidth="1"/>
    <col min="2302" max="2323" width="10.7109375" style="616" customWidth="1"/>
    <col min="2324" max="2556" width="9.140625" style="616"/>
    <col min="2557" max="2557" width="12.7109375" style="616" customWidth="1"/>
    <col min="2558" max="2579" width="10.7109375" style="616" customWidth="1"/>
    <col min="2580" max="2812" width="9.140625" style="616"/>
    <col min="2813" max="2813" width="12.7109375" style="616" customWidth="1"/>
    <col min="2814" max="2835" width="10.7109375" style="616" customWidth="1"/>
    <col min="2836" max="3068" width="9.140625" style="616"/>
    <col min="3069" max="3069" width="12.7109375" style="616" customWidth="1"/>
    <col min="3070" max="3091" width="10.7109375" style="616" customWidth="1"/>
    <col min="3092" max="3324" width="9.140625" style="616"/>
    <col min="3325" max="3325" width="12.7109375" style="616" customWidth="1"/>
    <col min="3326" max="3347" width="10.7109375" style="616" customWidth="1"/>
    <col min="3348" max="3580" width="9.140625" style="616"/>
    <col min="3581" max="3581" width="12.7109375" style="616" customWidth="1"/>
    <col min="3582" max="3603" width="10.7109375" style="616" customWidth="1"/>
    <col min="3604" max="3836" width="9.140625" style="616"/>
    <col min="3837" max="3837" width="12.7109375" style="616" customWidth="1"/>
    <col min="3838" max="3859" width="10.7109375" style="616" customWidth="1"/>
    <col min="3860" max="4092" width="9.140625" style="616"/>
    <col min="4093" max="4093" width="12.7109375" style="616" customWidth="1"/>
    <col min="4094" max="4115" width="10.7109375" style="616" customWidth="1"/>
    <col min="4116" max="4348" width="9.140625" style="616"/>
    <col min="4349" max="4349" width="12.7109375" style="616" customWidth="1"/>
    <col min="4350" max="4371" width="10.7109375" style="616" customWidth="1"/>
    <col min="4372" max="4604" width="9.140625" style="616"/>
    <col min="4605" max="4605" width="12.7109375" style="616" customWidth="1"/>
    <col min="4606" max="4627" width="10.7109375" style="616" customWidth="1"/>
    <col min="4628" max="4860" width="9.140625" style="616"/>
    <col min="4861" max="4861" width="12.7109375" style="616" customWidth="1"/>
    <col min="4862" max="4883" width="10.7109375" style="616" customWidth="1"/>
    <col min="4884" max="5116" width="9.140625" style="616"/>
    <col min="5117" max="5117" width="12.7109375" style="616" customWidth="1"/>
    <col min="5118" max="5139" width="10.7109375" style="616" customWidth="1"/>
    <col min="5140" max="5372" width="9.140625" style="616"/>
    <col min="5373" max="5373" width="12.7109375" style="616" customWidth="1"/>
    <col min="5374" max="5395" width="10.7109375" style="616" customWidth="1"/>
    <col min="5396" max="5628" width="9.140625" style="616"/>
    <col min="5629" max="5629" width="12.7109375" style="616" customWidth="1"/>
    <col min="5630" max="5651" width="10.7109375" style="616" customWidth="1"/>
    <col min="5652" max="5884" width="9.140625" style="616"/>
    <col min="5885" max="5885" width="12.7109375" style="616" customWidth="1"/>
    <col min="5886" max="5907" width="10.7109375" style="616" customWidth="1"/>
    <col min="5908" max="6140" width="9.140625" style="616"/>
    <col min="6141" max="6141" width="12.7109375" style="616" customWidth="1"/>
    <col min="6142" max="6163" width="10.7109375" style="616" customWidth="1"/>
    <col min="6164" max="6396" width="9.140625" style="616"/>
    <col min="6397" max="6397" width="12.7109375" style="616" customWidth="1"/>
    <col min="6398" max="6419" width="10.7109375" style="616" customWidth="1"/>
    <col min="6420" max="6652" width="9.140625" style="616"/>
    <col min="6653" max="6653" width="12.7109375" style="616" customWidth="1"/>
    <col min="6654" max="6675" width="10.7109375" style="616" customWidth="1"/>
    <col min="6676" max="6908" width="9.140625" style="616"/>
    <col min="6909" max="6909" width="12.7109375" style="616" customWidth="1"/>
    <col min="6910" max="6931" width="10.7109375" style="616" customWidth="1"/>
    <col min="6932" max="7164" width="9.140625" style="616"/>
    <col min="7165" max="7165" width="12.7109375" style="616" customWidth="1"/>
    <col min="7166" max="7187" width="10.7109375" style="616" customWidth="1"/>
    <col min="7188" max="7420" width="9.140625" style="616"/>
    <col min="7421" max="7421" width="12.7109375" style="616" customWidth="1"/>
    <col min="7422" max="7443" width="10.7109375" style="616" customWidth="1"/>
    <col min="7444" max="7676" width="9.140625" style="616"/>
    <col min="7677" max="7677" width="12.7109375" style="616" customWidth="1"/>
    <col min="7678" max="7699" width="10.7109375" style="616" customWidth="1"/>
    <col min="7700" max="7932" width="9.140625" style="616"/>
    <col min="7933" max="7933" width="12.7109375" style="616" customWidth="1"/>
    <col min="7934" max="7955" width="10.7109375" style="616" customWidth="1"/>
    <col min="7956" max="8188" width="9.140625" style="616"/>
    <col min="8189" max="8189" width="12.7109375" style="616" customWidth="1"/>
    <col min="8190" max="8211" width="10.7109375" style="616" customWidth="1"/>
    <col min="8212" max="8444" width="9.140625" style="616"/>
    <col min="8445" max="8445" width="12.7109375" style="616" customWidth="1"/>
    <col min="8446" max="8467" width="10.7109375" style="616" customWidth="1"/>
    <col min="8468" max="8700" width="9.140625" style="616"/>
    <col min="8701" max="8701" width="12.7109375" style="616" customWidth="1"/>
    <col min="8702" max="8723" width="10.7109375" style="616" customWidth="1"/>
    <col min="8724" max="8956" width="9.140625" style="616"/>
    <col min="8957" max="8957" width="12.7109375" style="616" customWidth="1"/>
    <col min="8958" max="8979" width="10.7109375" style="616" customWidth="1"/>
    <col min="8980" max="9212" width="9.140625" style="616"/>
    <col min="9213" max="9213" width="12.7109375" style="616" customWidth="1"/>
    <col min="9214" max="9235" width="10.7109375" style="616" customWidth="1"/>
    <col min="9236" max="9468" width="9.140625" style="616"/>
    <col min="9469" max="9469" width="12.7109375" style="616" customWidth="1"/>
    <col min="9470" max="9491" width="10.7109375" style="616" customWidth="1"/>
    <col min="9492" max="9724" width="9.140625" style="616"/>
    <col min="9725" max="9725" width="12.7109375" style="616" customWidth="1"/>
    <col min="9726" max="9747" width="10.7109375" style="616" customWidth="1"/>
    <col min="9748" max="9980" width="9.140625" style="616"/>
    <col min="9981" max="9981" width="12.7109375" style="616" customWidth="1"/>
    <col min="9982" max="10003" width="10.7109375" style="616" customWidth="1"/>
    <col min="10004" max="10236" width="9.140625" style="616"/>
    <col min="10237" max="10237" width="12.7109375" style="616" customWidth="1"/>
    <col min="10238" max="10259" width="10.7109375" style="616" customWidth="1"/>
    <col min="10260" max="10492" width="9.140625" style="616"/>
    <col min="10493" max="10493" width="12.7109375" style="616" customWidth="1"/>
    <col min="10494" max="10515" width="10.7109375" style="616" customWidth="1"/>
    <col min="10516" max="10748" width="9.140625" style="616"/>
    <col min="10749" max="10749" width="12.7109375" style="616" customWidth="1"/>
    <col min="10750" max="10771" width="10.7109375" style="616" customWidth="1"/>
    <col min="10772" max="11004" width="9.140625" style="616"/>
    <col min="11005" max="11005" width="12.7109375" style="616" customWidth="1"/>
    <col min="11006" max="11027" width="10.7109375" style="616" customWidth="1"/>
    <col min="11028" max="11260" width="9.140625" style="616"/>
    <col min="11261" max="11261" width="12.7109375" style="616" customWidth="1"/>
    <col min="11262" max="11283" width="10.7109375" style="616" customWidth="1"/>
    <col min="11284" max="11516" width="9.140625" style="616"/>
    <col min="11517" max="11517" width="12.7109375" style="616" customWidth="1"/>
    <col min="11518" max="11539" width="10.7109375" style="616" customWidth="1"/>
    <col min="11540" max="11772" width="9.140625" style="616"/>
    <col min="11773" max="11773" width="12.7109375" style="616" customWidth="1"/>
    <col min="11774" max="11795" width="10.7109375" style="616" customWidth="1"/>
    <col min="11796" max="12028" width="9.140625" style="616"/>
    <col min="12029" max="12029" width="12.7109375" style="616" customWidth="1"/>
    <col min="12030" max="12051" width="10.7109375" style="616" customWidth="1"/>
    <col min="12052" max="12284" width="9.140625" style="616"/>
    <col min="12285" max="12285" width="12.7109375" style="616" customWidth="1"/>
    <col min="12286" max="12307" width="10.7109375" style="616" customWidth="1"/>
    <col min="12308" max="12540" width="9.140625" style="616"/>
    <col min="12541" max="12541" width="12.7109375" style="616" customWidth="1"/>
    <col min="12542" max="12563" width="10.7109375" style="616" customWidth="1"/>
    <col min="12564" max="12796" width="9.140625" style="616"/>
    <col min="12797" max="12797" width="12.7109375" style="616" customWidth="1"/>
    <col min="12798" max="12819" width="10.7109375" style="616" customWidth="1"/>
    <col min="12820" max="13052" width="9.140625" style="616"/>
    <col min="13053" max="13053" width="12.7109375" style="616" customWidth="1"/>
    <col min="13054" max="13075" width="10.7109375" style="616" customWidth="1"/>
    <col min="13076" max="13308" width="9.140625" style="616"/>
    <col min="13309" max="13309" width="12.7109375" style="616" customWidth="1"/>
    <col min="13310" max="13331" width="10.7109375" style="616" customWidth="1"/>
    <col min="13332" max="13564" width="9.140625" style="616"/>
    <col min="13565" max="13565" width="12.7109375" style="616" customWidth="1"/>
    <col min="13566" max="13587" width="10.7109375" style="616" customWidth="1"/>
    <col min="13588" max="13820" width="9.140625" style="616"/>
    <col min="13821" max="13821" width="12.7109375" style="616" customWidth="1"/>
    <col min="13822" max="13843" width="10.7109375" style="616" customWidth="1"/>
    <col min="13844" max="14076" width="9.140625" style="616"/>
    <col min="14077" max="14077" width="12.7109375" style="616" customWidth="1"/>
    <col min="14078" max="14099" width="10.7109375" style="616" customWidth="1"/>
    <col min="14100" max="14332" width="9.140625" style="616"/>
    <col min="14333" max="14333" width="12.7109375" style="616" customWidth="1"/>
    <col min="14334" max="14355" width="10.7109375" style="616" customWidth="1"/>
    <col min="14356" max="14588" width="9.140625" style="616"/>
    <col min="14589" max="14589" width="12.7109375" style="616" customWidth="1"/>
    <col min="14590" max="14611" width="10.7109375" style="616" customWidth="1"/>
    <col min="14612" max="14844" width="9.140625" style="616"/>
    <col min="14845" max="14845" width="12.7109375" style="616" customWidth="1"/>
    <col min="14846" max="14867" width="10.7109375" style="616" customWidth="1"/>
    <col min="14868" max="15100" width="9.140625" style="616"/>
    <col min="15101" max="15101" width="12.7109375" style="616" customWidth="1"/>
    <col min="15102" max="15123" width="10.7109375" style="616" customWidth="1"/>
    <col min="15124" max="15356" width="9.140625" style="616"/>
    <col min="15357" max="15357" width="12.7109375" style="616" customWidth="1"/>
    <col min="15358" max="15379" width="10.7109375" style="616" customWidth="1"/>
    <col min="15380" max="15612" width="9.140625" style="616"/>
    <col min="15613" max="15613" width="12.7109375" style="616" customWidth="1"/>
    <col min="15614" max="15635" width="10.7109375" style="616" customWidth="1"/>
    <col min="15636" max="15868" width="9.140625" style="616"/>
    <col min="15869" max="15869" width="12.7109375" style="616" customWidth="1"/>
    <col min="15870" max="15891" width="10.7109375" style="616" customWidth="1"/>
    <col min="15892" max="16124" width="9.140625" style="616"/>
    <col min="16125" max="16125" width="12.7109375" style="616" customWidth="1"/>
    <col min="16126" max="16147" width="10.7109375" style="616" customWidth="1"/>
    <col min="16148" max="16384" width="9.140625" style="616"/>
  </cols>
  <sheetData>
    <row r="1" spans="1:39" ht="18.75">
      <c r="A1" s="615" t="s">
        <v>343</v>
      </c>
      <c r="H1" s="617" t="s">
        <v>1</v>
      </c>
      <c r="I1" s="1350">
        <f>表紙!L43</f>
        <v>0</v>
      </c>
      <c r="J1" s="1350"/>
      <c r="K1" s="617" t="s">
        <v>2</v>
      </c>
      <c r="L1" s="1346"/>
      <c r="M1" s="1346"/>
    </row>
    <row r="2" spans="1:39" ht="5.25" customHeight="1">
      <c r="A2" s="615"/>
      <c r="H2" s="617"/>
      <c r="I2" s="618"/>
      <c r="J2" s="618"/>
      <c r="K2" s="617"/>
    </row>
    <row r="3" spans="1:39">
      <c r="A3" s="604" t="s">
        <v>357</v>
      </c>
      <c r="D3" s="616"/>
      <c r="E3" s="616"/>
      <c r="F3" s="616"/>
      <c r="G3" s="1351" t="str">
        <f>IF(①飼養計画!K1="","",①飼養計画!K1)</f>
        <v/>
      </c>
      <c r="H3" s="1351"/>
    </row>
    <row r="4" spans="1:39" ht="9" customHeight="1" thickBot="1">
      <c r="A4" s="604"/>
      <c r="D4" s="616"/>
      <c r="E4" s="616"/>
      <c r="F4" s="616"/>
      <c r="G4" s="619"/>
      <c r="H4" s="619"/>
    </row>
    <row r="5" spans="1:39" ht="26.25" customHeight="1" thickBot="1">
      <c r="A5" s="813"/>
      <c r="B5" s="1329">
        <v>60</v>
      </c>
      <c r="C5" s="1330"/>
      <c r="D5" s="830"/>
      <c r="E5" s="830"/>
      <c r="F5" s="616"/>
      <c r="G5" s="616"/>
      <c r="H5" s="619"/>
    </row>
    <row r="6" spans="1:39" ht="33.75" customHeight="1" thickBot="1">
      <c r="A6" s="811" t="s">
        <v>235</v>
      </c>
      <c r="B6" s="812" t="s">
        <v>316</v>
      </c>
      <c r="C6" s="816" t="s">
        <v>317</v>
      </c>
      <c r="D6" s="1347" t="s">
        <v>322</v>
      </c>
      <c r="E6" s="1348"/>
      <c r="F6" s="1348"/>
      <c r="G6" s="1348"/>
      <c r="H6" s="1348"/>
      <c r="I6" s="1348"/>
      <c r="J6" s="1348"/>
      <c r="K6" s="1348"/>
      <c r="L6" s="1348"/>
      <c r="M6" s="1348"/>
      <c r="N6" s="1348"/>
      <c r="O6" s="1348"/>
      <c r="P6" s="1348"/>
      <c r="Q6" s="1348"/>
      <c r="R6" s="1348"/>
      <c r="S6" s="1349"/>
    </row>
    <row r="7" spans="1:39" ht="15.75" hidden="1" customHeight="1">
      <c r="A7" s="806"/>
      <c r="B7" s="807"/>
      <c r="C7" s="808"/>
      <c r="D7" s="809"/>
      <c r="E7" s="810"/>
      <c r="F7" s="804"/>
      <c r="G7" s="804"/>
      <c r="H7" s="804"/>
      <c r="I7" s="804"/>
      <c r="J7" s="804"/>
      <c r="K7" s="804"/>
      <c r="L7" s="804"/>
      <c r="M7" s="804"/>
      <c r="N7" s="804"/>
      <c r="O7" s="804"/>
      <c r="P7" s="804"/>
      <c r="Q7" s="804"/>
      <c r="R7" s="804"/>
      <c r="S7" s="805"/>
    </row>
    <row r="8" spans="1:39" ht="15.95" hidden="1" customHeight="1">
      <c r="A8" s="620"/>
      <c r="B8" s="621"/>
      <c r="C8" s="622"/>
      <c r="D8" s="625"/>
      <c r="E8" s="626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4"/>
    </row>
    <row r="9" spans="1:39" ht="15.95" hidden="1" customHeight="1">
      <c r="A9" s="620"/>
      <c r="B9" s="621"/>
      <c r="C9" s="627"/>
      <c r="D9" s="625"/>
      <c r="E9" s="626"/>
      <c r="F9" s="623"/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623"/>
      <c r="R9" s="623"/>
      <c r="S9" s="624"/>
    </row>
    <row r="10" spans="1:39" ht="15.95" hidden="1" customHeight="1">
      <c r="A10" s="620"/>
      <c r="B10" s="621"/>
      <c r="C10" s="622"/>
      <c r="D10" s="628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3"/>
      <c r="P10" s="623"/>
      <c r="Q10" s="623"/>
      <c r="R10" s="623"/>
      <c r="S10" s="624"/>
    </row>
    <row r="11" spans="1:39" ht="15.95" hidden="1" customHeight="1" thickBot="1">
      <c r="A11" s="629"/>
      <c r="B11" s="630"/>
      <c r="C11" s="631"/>
      <c r="D11" s="632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34"/>
    </row>
    <row r="12" spans="1:39" ht="15.95" hidden="1" customHeight="1" thickBot="1">
      <c r="A12" s="1341"/>
      <c r="B12" s="1342"/>
      <c r="C12" s="1343"/>
      <c r="D12" s="1331"/>
      <c r="E12" s="1332"/>
      <c r="F12" s="1344"/>
      <c r="G12" s="1345"/>
      <c r="H12" s="1331"/>
      <c r="I12" s="1332"/>
      <c r="J12" s="1332"/>
      <c r="K12" s="1333"/>
      <c r="L12" s="1332"/>
      <c r="M12" s="1332"/>
      <c r="N12" s="1332"/>
      <c r="O12" s="1332"/>
      <c r="P12" s="1331"/>
      <c r="Q12" s="1332"/>
      <c r="R12" s="1332"/>
      <c r="S12" s="1333"/>
    </row>
    <row r="13" spans="1:39" ht="15.95" hidden="1" customHeight="1" thickBot="1">
      <c r="A13" s="1341"/>
      <c r="B13" s="1342"/>
      <c r="C13" s="1343"/>
      <c r="D13" s="639"/>
      <c r="E13" s="636"/>
      <c r="F13" s="637"/>
      <c r="G13" s="638"/>
      <c r="H13" s="639"/>
      <c r="I13" s="636"/>
      <c r="J13" s="637"/>
      <c r="K13" s="640"/>
      <c r="L13" s="635"/>
      <c r="M13" s="636"/>
      <c r="N13" s="637"/>
      <c r="O13" s="638"/>
      <c r="P13" s="639"/>
      <c r="Q13" s="636"/>
      <c r="R13" s="637"/>
      <c r="S13" s="640"/>
      <c r="Z13" s="641"/>
      <c r="AA13" s="642"/>
      <c r="AB13" s="1326"/>
      <c r="AC13" s="1327"/>
      <c r="AD13" s="1328"/>
      <c r="AE13" s="642"/>
      <c r="AF13" s="1326"/>
      <c r="AG13" s="1327"/>
      <c r="AH13" s="1328"/>
      <c r="AI13" s="642"/>
      <c r="AJ13" s="1326"/>
      <c r="AK13" s="1327"/>
      <c r="AL13" s="1328"/>
      <c r="AM13" s="643"/>
    </row>
    <row r="14" spans="1:39" ht="15.95" hidden="1" customHeight="1" thickBot="1">
      <c r="A14" s="1341"/>
      <c r="B14" s="1342"/>
      <c r="C14" s="1343"/>
      <c r="D14" s="632"/>
      <c r="E14" s="645"/>
      <c r="F14" s="646"/>
      <c r="G14" s="647"/>
      <c r="H14" s="632"/>
      <c r="I14" s="645"/>
      <c r="J14" s="648"/>
      <c r="K14" s="649"/>
      <c r="L14" s="644"/>
      <c r="M14" s="645"/>
      <c r="N14" s="648"/>
      <c r="O14" s="647"/>
      <c r="P14" s="632"/>
      <c r="Q14" s="645"/>
      <c r="R14" s="648"/>
      <c r="S14" s="649"/>
      <c r="Z14" s="650"/>
      <c r="AA14" s="651"/>
      <c r="AB14" s="652"/>
      <c r="AC14" s="652"/>
      <c r="AD14" s="652"/>
      <c r="AE14" s="653"/>
      <c r="AF14" s="652"/>
      <c r="AG14" s="652"/>
      <c r="AH14" s="652"/>
      <c r="AI14" s="653"/>
      <c r="AJ14" s="652"/>
      <c r="AK14" s="652"/>
      <c r="AL14" s="652"/>
      <c r="AM14" s="654"/>
    </row>
    <row r="15" spans="1:39" ht="15.95" hidden="1" customHeight="1" thickBot="1">
      <c r="A15" s="1355"/>
      <c r="B15" s="1356"/>
      <c r="C15" s="1357"/>
      <c r="D15" s="1358"/>
      <c r="E15" s="1334"/>
      <c r="F15" s="1334"/>
      <c r="G15" s="1334"/>
      <c r="H15" s="1358"/>
      <c r="I15" s="1334"/>
      <c r="J15" s="1334"/>
      <c r="K15" s="1359"/>
      <c r="L15" s="1334"/>
      <c r="M15" s="1334"/>
      <c r="N15" s="1334"/>
      <c r="O15" s="1334"/>
      <c r="P15" s="1331"/>
      <c r="Q15" s="1332"/>
      <c r="R15" s="1332"/>
      <c r="S15" s="1333"/>
      <c r="Z15" s="650"/>
      <c r="AA15" s="653"/>
      <c r="AB15" s="653"/>
      <c r="AC15" s="653"/>
      <c r="AD15" s="653"/>
      <c r="AE15" s="653"/>
      <c r="AF15" s="653"/>
      <c r="AG15" s="653"/>
      <c r="AH15" s="653"/>
      <c r="AI15" s="653"/>
      <c r="AJ15" s="653"/>
      <c r="AK15" s="653"/>
      <c r="AL15" s="653"/>
      <c r="AM15" s="654"/>
    </row>
    <row r="16" spans="1:39" ht="15.95" hidden="1" customHeight="1" thickBot="1">
      <c r="A16" s="1355"/>
      <c r="B16" s="1356"/>
      <c r="C16" s="1357"/>
      <c r="D16" s="639"/>
      <c r="E16" s="636"/>
      <c r="F16" s="623"/>
      <c r="G16" s="638"/>
      <c r="H16" s="639"/>
      <c r="I16" s="636"/>
      <c r="J16" s="623"/>
      <c r="K16" s="640"/>
      <c r="L16" s="635"/>
      <c r="M16" s="636"/>
      <c r="N16" s="623"/>
      <c r="O16" s="638"/>
      <c r="P16" s="639"/>
      <c r="Q16" s="636"/>
      <c r="R16" s="623"/>
      <c r="S16" s="640"/>
      <c r="Z16" s="655"/>
      <c r="AA16" s="653"/>
      <c r="AB16" s="653"/>
      <c r="AC16" s="653"/>
      <c r="AD16" s="653"/>
      <c r="AE16" s="653"/>
      <c r="AF16" s="653"/>
      <c r="AG16" s="653"/>
      <c r="AH16" s="653"/>
      <c r="AI16" s="653"/>
      <c r="AJ16" s="653"/>
      <c r="AK16" s="656"/>
      <c r="AL16" s="653"/>
      <c r="AM16" s="654"/>
    </row>
    <row r="17" spans="1:49" ht="15.95" hidden="1" customHeight="1" thickBot="1">
      <c r="A17" s="1355"/>
      <c r="B17" s="1356"/>
      <c r="C17" s="1357"/>
      <c r="D17" s="632"/>
      <c r="E17" s="645"/>
      <c r="F17" s="648"/>
      <c r="G17" s="647"/>
      <c r="H17" s="632"/>
      <c r="I17" s="645"/>
      <c r="J17" s="648"/>
      <c r="K17" s="649"/>
      <c r="L17" s="644"/>
      <c r="M17" s="645"/>
      <c r="N17" s="648"/>
      <c r="O17" s="647"/>
      <c r="P17" s="632"/>
      <c r="Q17" s="645"/>
      <c r="R17" s="648"/>
      <c r="S17" s="649"/>
      <c r="Z17" s="657"/>
      <c r="AA17" s="653"/>
      <c r="AB17" s="653"/>
      <c r="AC17" s="653"/>
      <c r="AD17" s="653"/>
      <c r="AE17" s="653"/>
      <c r="AF17" s="653"/>
      <c r="AG17" s="653"/>
      <c r="AH17" s="653"/>
      <c r="AI17" s="653"/>
      <c r="AJ17" s="653"/>
      <c r="AK17" s="656"/>
      <c r="AL17" s="653"/>
      <c r="AM17" s="654"/>
    </row>
    <row r="18" spans="1:49" ht="15.95" customHeight="1" thickBot="1">
      <c r="A18" s="1341" t="s">
        <v>96</v>
      </c>
      <c r="B18" s="1342">
        <f>SUM(D20,H20,L20,P20)</f>
        <v>2006783.9999999995</v>
      </c>
      <c r="C18" s="1352">
        <f>B18/$B$5</f>
        <v>33446.399999999994</v>
      </c>
      <c r="D18" s="1331" t="s">
        <v>238</v>
      </c>
      <c r="E18" s="1332"/>
      <c r="F18" s="1353">
        <f>$B$5</f>
        <v>60</v>
      </c>
      <c r="G18" s="1354"/>
      <c r="H18" s="906"/>
      <c r="I18" s="820"/>
      <c r="J18" s="820"/>
      <c r="K18" s="821"/>
      <c r="L18" s="906"/>
      <c r="M18" s="820"/>
      <c r="N18" s="820"/>
      <c r="O18" s="821"/>
      <c r="P18" s="820"/>
      <c r="Q18" s="820"/>
      <c r="R18" s="820"/>
      <c r="S18" s="821"/>
      <c r="Z18" s="657" t="s">
        <v>244</v>
      </c>
      <c r="AA18" s="653">
        <v>7</v>
      </c>
      <c r="AB18" s="653">
        <v>0</v>
      </c>
      <c r="AC18" s="653">
        <v>0.5</v>
      </c>
      <c r="AD18" s="653"/>
      <c r="AE18" s="653"/>
      <c r="AF18" s="653">
        <f t="shared" ref="AF18:AF27" si="0">AA18*AB18</f>
        <v>0</v>
      </c>
      <c r="AG18" s="653">
        <f t="shared" ref="AG18:AG27" si="1">AC18*AA18</f>
        <v>3.5</v>
      </c>
      <c r="AH18" s="653">
        <f t="shared" ref="AH18:AH32" si="2">AD18*AA18</f>
        <v>0</v>
      </c>
      <c r="AI18" s="653"/>
      <c r="AJ18" s="653">
        <f t="shared" ref="AJ18:AJ27" si="3">AF18*580</f>
        <v>0</v>
      </c>
      <c r="AK18" s="656">
        <f t="shared" ref="AK18:AK27" si="4">AG18*71</f>
        <v>248.5</v>
      </c>
      <c r="AL18" s="653">
        <f t="shared" ref="AL18:AL23" si="5">AH18*75</f>
        <v>0</v>
      </c>
      <c r="AM18" s="654"/>
      <c r="AP18" s="616" t="s">
        <v>220</v>
      </c>
      <c r="AQ18" s="616">
        <v>30</v>
      </c>
      <c r="AR18" s="616">
        <v>1.7</v>
      </c>
      <c r="AS18" s="616">
        <v>7.8</v>
      </c>
      <c r="AT18" s="616">
        <f>ROUND(AR18*0.7,1)</f>
        <v>1.2</v>
      </c>
      <c r="AU18" s="616">
        <f>ROUND(AS18*0.424,1)</f>
        <v>3.3</v>
      </c>
      <c r="AV18" s="616">
        <f>AT18+AU18</f>
        <v>4.5</v>
      </c>
      <c r="AW18" s="616">
        <v>4.5</v>
      </c>
    </row>
    <row r="19" spans="1:49" ht="15.95" customHeight="1" thickBot="1">
      <c r="A19" s="1341"/>
      <c r="B19" s="1342"/>
      <c r="C19" s="1352"/>
      <c r="D19" s="639" t="s">
        <v>236</v>
      </c>
      <c r="E19" s="636" t="s">
        <v>245</v>
      </c>
      <c r="F19" s="637" t="s">
        <v>246</v>
      </c>
      <c r="G19" s="640" t="s">
        <v>73</v>
      </c>
      <c r="H19" s="675"/>
      <c r="I19" s="823"/>
      <c r="J19" s="824"/>
      <c r="K19" s="911"/>
      <c r="L19" s="913"/>
      <c r="M19" s="824"/>
      <c r="N19" s="824"/>
      <c r="O19" s="914"/>
      <c r="P19" s="592"/>
      <c r="Q19" s="592"/>
      <c r="R19" s="592"/>
      <c r="S19" s="822"/>
      <c r="Z19" s="657" t="s">
        <v>247</v>
      </c>
      <c r="AA19" s="653">
        <v>7</v>
      </c>
      <c r="AB19" s="653">
        <v>0</v>
      </c>
      <c r="AC19" s="653">
        <v>0.7</v>
      </c>
      <c r="AD19" s="653"/>
      <c r="AE19" s="653"/>
      <c r="AF19" s="653">
        <f t="shared" si="0"/>
        <v>0</v>
      </c>
      <c r="AG19" s="653">
        <f t="shared" si="1"/>
        <v>4.8999999999999995</v>
      </c>
      <c r="AH19" s="653">
        <f t="shared" si="2"/>
        <v>0</v>
      </c>
      <c r="AI19" s="653"/>
      <c r="AJ19" s="653">
        <f t="shared" si="3"/>
        <v>0</v>
      </c>
      <c r="AK19" s="656">
        <f t="shared" si="4"/>
        <v>347.9</v>
      </c>
      <c r="AL19" s="653">
        <f t="shared" si="5"/>
        <v>0</v>
      </c>
      <c r="AM19" s="654"/>
      <c r="AP19" s="616" t="s">
        <v>221</v>
      </c>
      <c r="AQ19" s="616">
        <v>30</v>
      </c>
      <c r="AR19" s="616">
        <v>1.6</v>
      </c>
      <c r="AS19" s="616">
        <v>7.8</v>
      </c>
      <c r="AT19" s="616">
        <f>ROUND(AR19*0.7,1)</f>
        <v>1.1000000000000001</v>
      </c>
      <c r="AU19" s="616">
        <f>ROUND(AS19*0.424,1)</f>
        <v>3.3</v>
      </c>
      <c r="AV19" s="616">
        <f>AT19+AU19</f>
        <v>4.4000000000000004</v>
      </c>
      <c r="AW19" s="616">
        <v>4.4000000000000004</v>
      </c>
    </row>
    <row r="20" spans="1:49" ht="15.95" customHeight="1" thickBot="1">
      <c r="A20" s="1341"/>
      <c r="B20" s="1342"/>
      <c r="C20" s="1352"/>
      <c r="D20" s="632">
        <f>E20*F20*G20</f>
        <v>2006783.9999999995</v>
      </c>
      <c r="E20" s="658">
        <v>8.0399999999999991</v>
      </c>
      <c r="F20" s="902">
        <v>130</v>
      </c>
      <c r="G20" s="903">
        <v>1920</v>
      </c>
      <c r="H20" s="907"/>
      <c r="I20" s="908"/>
      <c r="J20" s="909"/>
      <c r="K20" s="912"/>
      <c r="L20" s="915"/>
      <c r="M20" s="910"/>
      <c r="N20" s="908"/>
      <c r="O20" s="912"/>
      <c r="P20" s="667"/>
      <c r="Q20" s="667"/>
      <c r="R20" s="667"/>
      <c r="S20" s="825"/>
      <c r="Z20" s="657" t="s">
        <v>248</v>
      </c>
      <c r="AA20" s="653">
        <v>7</v>
      </c>
      <c r="AB20" s="653">
        <v>0</v>
      </c>
      <c r="AC20" s="653">
        <v>0.9</v>
      </c>
      <c r="AD20" s="653"/>
      <c r="AE20" s="653"/>
      <c r="AF20" s="653">
        <f t="shared" si="0"/>
        <v>0</v>
      </c>
      <c r="AG20" s="653">
        <f t="shared" si="1"/>
        <v>6.3</v>
      </c>
      <c r="AH20" s="653">
        <f t="shared" si="2"/>
        <v>0</v>
      </c>
      <c r="AI20" s="653"/>
      <c r="AJ20" s="653">
        <f t="shared" si="3"/>
        <v>0</v>
      </c>
      <c r="AK20" s="656">
        <f t="shared" si="4"/>
        <v>447.3</v>
      </c>
      <c r="AL20" s="653">
        <f t="shared" si="5"/>
        <v>0</v>
      </c>
      <c r="AM20" s="654"/>
      <c r="AQ20" s="616">
        <f>SUM(AQ15:AQ19)</f>
        <v>60</v>
      </c>
      <c r="AR20" s="616">
        <f>(AR15*AQ15)+(AR16*AQ16)+(AR17*AQ17)+(AR18*AQ18)+(AR19*AQ19)</f>
        <v>99</v>
      </c>
      <c r="AS20" s="659">
        <f>(AS15*AQ15)+(AS16*AQ16)+(AS17*AQ17)+(AS18*AQ18)+(AS19*AQ19)</f>
        <v>468</v>
      </c>
    </row>
    <row r="21" spans="1:49" ht="15.95" customHeight="1" thickBot="1">
      <c r="A21" s="1341" t="s">
        <v>249</v>
      </c>
      <c r="B21" s="1342">
        <f t="shared" ref="B21" si="6">SUM(D23,H23,L23,P23)</f>
        <v>180417.6</v>
      </c>
      <c r="C21" s="1352">
        <f>B21/$B$5</f>
        <v>3006.96</v>
      </c>
      <c r="D21" s="1331" t="s">
        <v>238</v>
      </c>
      <c r="E21" s="1332"/>
      <c r="F21" s="1353">
        <f>$B$5</f>
        <v>60</v>
      </c>
      <c r="G21" s="1354"/>
      <c r="H21" s="906"/>
      <c r="I21" s="820"/>
      <c r="J21" s="820"/>
      <c r="K21" s="821"/>
      <c r="L21" s="906"/>
      <c r="M21" s="820"/>
      <c r="N21" s="820"/>
      <c r="O21" s="821"/>
      <c r="P21" s="820"/>
      <c r="Q21" s="820"/>
      <c r="R21" s="820"/>
      <c r="S21" s="821"/>
      <c r="Z21" s="657" t="s">
        <v>250</v>
      </c>
      <c r="AA21" s="653">
        <v>7</v>
      </c>
      <c r="AB21" s="653">
        <v>0</v>
      </c>
      <c r="AC21" s="653">
        <v>1.2</v>
      </c>
      <c r="AD21" s="653"/>
      <c r="AE21" s="653"/>
      <c r="AF21" s="653">
        <f t="shared" si="0"/>
        <v>0</v>
      </c>
      <c r="AG21" s="653">
        <f t="shared" si="1"/>
        <v>8.4</v>
      </c>
      <c r="AH21" s="653">
        <f t="shared" si="2"/>
        <v>0</v>
      </c>
      <c r="AI21" s="653"/>
      <c r="AJ21" s="653">
        <f t="shared" si="3"/>
        <v>0</v>
      </c>
      <c r="AK21" s="656">
        <f t="shared" si="4"/>
        <v>596.4</v>
      </c>
      <c r="AL21" s="653">
        <f t="shared" si="5"/>
        <v>0</v>
      </c>
      <c r="AM21" s="654"/>
      <c r="AT21" s="616" t="s">
        <v>239</v>
      </c>
      <c r="AU21" s="616" t="s">
        <v>213</v>
      </c>
      <c r="AV21" s="616" t="s">
        <v>60</v>
      </c>
      <c r="AW21" s="616" t="s">
        <v>240</v>
      </c>
    </row>
    <row r="22" spans="1:49" ht="15.95" customHeight="1" thickBot="1">
      <c r="A22" s="1341"/>
      <c r="B22" s="1342"/>
      <c r="C22" s="1352"/>
      <c r="D22" s="639" t="s">
        <v>236</v>
      </c>
      <c r="E22" s="636" t="s">
        <v>245</v>
      </c>
      <c r="F22" s="638" t="s">
        <v>252</v>
      </c>
      <c r="G22" s="819" t="s">
        <v>251</v>
      </c>
      <c r="H22" s="675"/>
      <c r="I22" s="823"/>
      <c r="J22" s="824"/>
      <c r="K22" s="911"/>
      <c r="L22" s="913"/>
      <c r="M22" s="824"/>
      <c r="N22" s="824"/>
      <c r="O22" s="914"/>
      <c r="P22" s="592"/>
      <c r="Q22" s="592"/>
      <c r="R22" s="592"/>
      <c r="S22" s="822"/>
      <c r="Z22" s="657" t="s">
        <v>253</v>
      </c>
      <c r="AA22" s="653">
        <v>7</v>
      </c>
      <c r="AB22" s="653">
        <v>0</v>
      </c>
      <c r="AC22" s="653">
        <v>1.5</v>
      </c>
      <c r="AD22" s="653"/>
      <c r="AE22" s="653"/>
      <c r="AF22" s="653">
        <f t="shared" si="0"/>
        <v>0</v>
      </c>
      <c r="AG22" s="653">
        <f t="shared" si="1"/>
        <v>10.5</v>
      </c>
      <c r="AH22" s="653">
        <f t="shared" si="2"/>
        <v>0</v>
      </c>
      <c r="AI22" s="653"/>
      <c r="AJ22" s="653">
        <f t="shared" si="3"/>
        <v>0</v>
      </c>
      <c r="AK22" s="656">
        <f t="shared" si="4"/>
        <v>745.5</v>
      </c>
      <c r="AL22" s="653">
        <f t="shared" si="5"/>
        <v>0</v>
      </c>
      <c r="AM22" s="654"/>
      <c r="AQ22" s="616" t="s">
        <v>241</v>
      </c>
      <c r="AR22" s="616" t="s">
        <v>239</v>
      </c>
      <c r="AS22" s="616" t="s">
        <v>213</v>
      </c>
      <c r="AT22" s="616" t="s">
        <v>242</v>
      </c>
      <c r="AU22" s="616" t="s">
        <v>242</v>
      </c>
      <c r="AV22" s="616" t="s">
        <v>243</v>
      </c>
      <c r="AW22" s="616" t="s">
        <v>242</v>
      </c>
    </row>
    <row r="23" spans="1:49" ht="15.95" customHeight="1" thickBot="1">
      <c r="A23" s="1341"/>
      <c r="B23" s="1342"/>
      <c r="C23" s="1352"/>
      <c r="D23" s="632">
        <f>E23*G23*F23</f>
        <v>180417.6</v>
      </c>
      <c r="E23" s="660">
        <v>8.0399999999999991</v>
      </c>
      <c r="F23" s="904">
        <v>0.17</v>
      </c>
      <c r="G23" s="905">
        <v>132000</v>
      </c>
      <c r="H23" s="907"/>
      <c r="I23" s="908"/>
      <c r="J23" s="909"/>
      <c r="K23" s="912"/>
      <c r="L23" s="915"/>
      <c r="M23" s="910"/>
      <c r="N23" s="908"/>
      <c r="O23" s="912"/>
      <c r="P23" s="667"/>
      <c r="Q23" s="667"/>
      <c r="R23" s="667"/>
      <c r="S23" s="825"/>
      <c r="Z23" s="657" t="s">
        <v>254</v>
      </c>
      <c r="AA23" s="653">
        <v>7</v>
      </c>
      <c r="AB23" s="653">
        <v>0</v>
      </c>
      <c r="AC23" s="653">
        <v>1.8</v>
      </c>
      <c r="AD23" s="653"/>
      <c r="AE23" s="653"/>
      <c r="AF23" s="653">
        <f t="shared" si="0"/>
        <v>0</v>
      </c>
      <c r="AG23" s="653">
        <f t="shared" si="1"/>
        <v>12.6</v>
      </c>
      <c r="AH23" s="653">
        <f t="shared" si="2"/>
        <v>0</v>
      </c>
      <c r="AI23" s="653"/>
      <c r="AJ23" s="653">
        <f t="shared" si="3"/>
        <v>0</v>
      </c>
      <c r="AK23" s="656">
        <f t="shared" si="4"/>
        <v>894.6</v>
      </c>
      <c r="AL23" s="653">
        <f t="shared" si="5"/>
        <v>0</v>
      </c>
      <c r="AM23" s="654"/>
      <c r="AP23" s="661" t="s">
        <v>224</v>
      </c>
      <c r="AQ23" s="616">
        <v>255</v>
      </c>
      <c r="AR23" s="616">
        <v>1.5</v>
      </c>
      <c r="AS23" s="616">
        <v>7.5</v>
      </c>
      <c r="AT23" s="616">
        <f>ROUND(AR24*0.7,1)</f>
        <v>1.4</v>
      </c>
      <c r="AU23" s="616">
        <f>ROUND(AS23*0.424,1)</f>
        <v>3.2</v>
      </c>
      <c r="AV23" s="616">
        <f>AT23+AU23</f>
        <v>4.5999999999999996</v>
      </c>
      <c r="AW23" s="616">
        <v>4.5999999999999996</v>
      </c>
    </row>
    <row r="24" spans="1:49" ht="15.95" customHeight="1" thickBot="1">
      <c r="A24" s="1341" t="s">
        <v>255</v>
      </c>
      <c r="B24" s="1342">
        <f t="shared" ref="B24" si="7">SUM(D26,H26,L26,P26)</f>
        <v>0</v>
      </c>
      <c r="C24" s="1352">
        <f>B24/$B$5</f>
        <v>0</v>
      </c>
      <c r="D24" s="1358" t="s">
        <v>238</v>
      </c>
      <c r="E24" s="1334"/>
      <c r="F24" s="1360">
        <f>$B$5</f>
        <v>60</v>
      </c>
      <c r="G24" s="1361"/>
      <c r="H24" s="906"/>
      <c r="I24" s="820"/>
      <c r="J24" s="820"/>
      <c r="K24" s="821"/>
      <c r="L24" s="906"/>
      <c r="M24" s="820"/>
      <c r="N24" s="820"/>
      <c r="O24" s="821"/>
      <c r="P24" s="820"/>
      <c r="Q24" s="820"/>
      <c r="R24" s="820"/>
      <c r="S24" s="821"/>
      <c r="Z24" s="657" t="s">
        <v>256</v>
      </c>
      <c r="AA24" s="653">
        <v>7</v>
      </c>
      <c r="AB24" s="653">
        <v>0</v>
      </c>
      <c r="AC24" s="662">
        <v>2</v>
      </c>
      <c r="AD24" s="653">
        <v>0.1</v>
      </c>
      <c r="AE24" s="653"/>
      <c r="AF24" s="653">
        <f t="shared" si="0"/>
        <v>0</v>
      </c>
      <c r="AG24" s="662">
        <f t="shared" si="1"/>
        <v>14</v>
      </c>
      <c r="AH24" s="653">
        <f t="shared" si="2"/>
        <v>0.70000000000000007</v>
      </c>
      <c r="AI24" s="653"/>
      <c r="AJ24" s="653">
        <f t="shared" si="3"/>
        <v>0</v>
      </c>
      <c r="AK24" s="656">
        <f t="shared" si="4"/>
        <v>994</v>
      </c>
      <c r="AL24" s="656">
        <f>AH24*69</f>
        <v>48.300000000000004</v>
      </c>
      <c r="AM24" s="654"/>
      <c r="AP24" s="616" t="s">
        <v>225</v>
      </c>
      <c r="AQ24" s="616">
        <v>60</v>
      </c>
      <c r="AR24" s="616">
        <v>2</v>
      </c>
      <c r="AS24" s="616">
        <v>8.6999999999999993</v>
      </c>
      <c r="AT24" s="616">
        <f>ROUND(AR24*0.7,1)</f>
        <v>1.4</v>
      </c>
      <c r="AU24" s="616">
        <f>ROUND(AS24*0.424,1)</f>
        <v>3.7</v>
      </c>
      <c r="AV24" s="616">
        <f>AT24+AU24</f>
        <v>5.0999999999999996</v>
      </c>
      <c r="AW24" s="616">
        <v>5.0999999999999996</v>
      </c>
    </row>
    <row r="25" spans="1:49" ht="15.95" customHeight="1" thickBot="1">
      <c r="A25" s="1341"/>
      <c r="B25" s="1342"/>
      <c r="C25" s="1352"/>
      <c r="D25" s="639" t="s">
        <v>236</v>
      </c>
      <c r="E25" s="814" t="s">
        <v>314</v>
      </c>
      <c r="F25" s="637" t="s">
        <v>315</v>
      </c>
      <c r="G25" s="640" t="s">
        <v>257</v>
      </c>
      <c r="H25" s="675"/>
      <c r="I25" s="823"/>
      <c r="J25" s="824"/>
      <c r="K25" s="911"/>
      <c r="L25" s="913"/>
      <c r="M25" s="824"/>
      <c r="N25" s="824"/>
      <c r="O25" s="914"/>
      <c r="P25" s="592"/>
      <c r="Q25" s="592"/>
      <c r="R25" s="592"/>
      <c r="S25" s="822"/>
      <c r="Z25" s="657" t="s">
        <v>258</v>
      </c>
      <c r="AA25" s="653">
        <v>7</v>
      </c>
      <c r="AB25" s="653">
        <v>0</v>
      </c>
      <c r="AC25" s="653">
        <v>2.2000000000000002</v>
      </c>
      <c r="AD25" s="653">
        <v>0.2</v>
      </c>
      <c r="AE25" s="653"/>
      <c r="AF25" s="653">
        <f t="shared" si="0"/>
        <v>0</v>
      </c>
      <c r="AG25" s="653">
        <f t="shared" si="1"/>
        <v>15.400000000000002</v>
      </c>
      <c r="AH25" s="653">
        <f t="shared" si="2"/>
        <v>1.4000000000000001</v>
      </c>
      <c r="AI25" s="653"/>
      <c r="AJ25" s="653">
        <f t="shared" si="3"/>
        <v>0</v>
      </c>
      <c r="AK25" s="656">
        <f t="shared" si="4"/>
        <v>1093.4000000000001</v>
      </c>
      <c r="AL25" s="656">
        <f t="shared" ref="AL25:AL32" si="8">AH25*69</f>
        <v>96.600000000000009</v>
      </c>
      <c r="AM25" s="654"/>
      <c r="AQ25" s="616">
        <f>AQ23+AQ24</f>
        <v>315</v>
      </c>
      <c r="AR25" s="616">
        <f>(AR23*AQ23)+(AR24*AQ24)</f>
        <v>502.5</v>
      </c>
      <c r="AS25" s="659">
        <f>(AS23*AQ23)+(AS24*AQ24)</f>
        <v>2434.5</v>
      </c>
    </row>
    <row r="26" spans="1:49" ht="15.95" customHeight="1" thickBot="1">
      <c r="A26" s="1341"/>
      <c r="B26" s="1342"/>
      <c r="C26" s="1352"/>
      <c r="D26" s="632">
        <f>E26*F26*G26</f>
        <v>0</v>
      </c>
      <c r="E26" s="815">
        <v>8</v>
      </c>
      <c r="F26" s="648"/>
      <c r="G26" s="663">
        <v>0</v>
      </c>
      <c r="H26" s="907"/>
      <c r="I26" s="908"/>
      <c r="J26" s="909"/>
      <c r="K26" s="912"/>
      <c r="L26" s="915"/>
      <c r="M26" s="910"/>
      <c r="N26" s="908"/>
      <c r="O26" s="912"/>
      <c r="P26" s="667"/>
      <c r="Q26" s="667"/>
      <c r="R26" s="667"/>
      <c r="S26" s="825"/>
      <c r="Z26" s="657" t="s">
        <v>259</v>
      </c>
      <c r="AA26" s="653">
        <v>7</v>
      </c>
      <c r="AB26" s="653">
        <v>0</v>
      </c>
      <c r="AC26" s="653">
        <v>2.4</v>
      </c>
      <c r="AD26" s="653">
        <v>0.3</v>
      </c>
      <c r="AE26" s="653"/>
      <c r="AF26" s="653">
        <f t="shared" si="0"/>
        <v>0</v>
      </c>
      <c r="AG26" s="653">
        <f t="shared" si="1"/>
        <v>16.8</v>
      </c>
      <c r="AH26" s="653">
        <f t="shared" si="2"/>
        <v>2.1</v>
      </c>
      <c r="AI26" s="653"/>
      <c r="AJ26" s="653">
        <f t="shared" si="3"/>
        <v>0</v>
      </c>
      <c r="AK26" s="656">
        <f t="shared" si="4"/>
        <v>1192.8</v>
      </c>
      <c r="AL26" s="656">
        <f t="shared" si="8"/>
        <v>144.9</v>
      </c>
      <c r="AM26" s="654"/>
    </row>
    <row r="27" spans="1:49" ht="15.95" customHeight="1" thickBot="1">
      <c r="A27" s="1341" t="s">
        <v>260</v>
      </c>
      <c r="B27" s="1342">
        <f t="shared" ref="B27" si="9">SUM(D29,H29,L29,P29)</f>
        <v>180000</v>
      </c>
      <c r="C27" s="1352">
        <f>B27/$B$5</f>
        <v>3000</v>
      </c>
      <c r="D27" s="1331" t="s">
        <v>238</v>
      </c>
      <c r="E27" s="1332"/>
      <c r="F27" s="1353">
        <f>$B$5</f>
        <v>60</v>
      </c>
      <c r="G27" s="1354"/>
      <c r="H27" s="906"/>
      <c r="I27" s="820"/>
      <c r="J27" s="820"/>
      <c r="K27" s="821"/>
      <c r="L27" s="906"/>
      <c r="M27" s="820"/>
      <c r="N27" s="820"/>
      <c r="O27" s="821"/>
      <c r="P27" s="820"/>
      <c r="Q27" s="820"/>
      <c r="R27" s="820"/>
      <c r="S27" s="821"/>
      <c r="Z27" s="657" t="s">
        <v>261</v>
      </c>
      <c r="AA27" s="653">
        <v>6</v>
      </c>
      <c r="AB27" s="653">
        <v>0</v>
      </c>
      <c r="AC27" s="653">
        <v>2.5</v>
      </c>
      <c r="AD27" s="653">
        <v>0.4</v>
      </c>
      <c r="AE27" s="653"/>
      <c r="AF27" s="653">
        <f t="shared" si="0"/>
        <v>0</v>
      </c>
      <c r="AG27" s="662">
        <f t="shared" si="1"/>
        <v>15</v>
      </c>
      <c r="AH27" s="653">
        <f t="shared" si="2"/>
        <v>2.4000000000000004</v>
      </c>
      <c r="AI27" s="653"/>
      <c r="AJ27" s="653">
        <f t="shared" si="3"/>
        <v>0</v>
      </c>
      <c r="AK27" s="656">
        <f t="shared" si="4"/>
        <v>1065</v>
      </c>
      <c r="AL27" s="656">
        <f t="shared" si="8"/>
        <v>165.60000000000002</v>
      </c>
      <c r="AM27" s="654"/>
      <c r="AS27" s="664">
        <f>AS20+AS25</f>
        <v>2902.5</v>
      </c>
    </row>
    <row r="28" spans="1:49" ht="15.95" customHeight="1" thickBot="1">
      <c r="A28" s="1341"/>
      <c r="B28" s="1342"/>
      <c r="C28" s="1352"/>
      <c r="D28" s="639" t="s">
        <v>236</v>
      </c>
      <c r="E28" s="636" t="s">
        <v>44</v>
      </c>
      <c r="F28" s="637" t="s">
        <v>262</v>
      </c>
      <c r="G28" s="640"/>
      <c r="H28" s="675"/>
      <c r="I28" s="823"/>
      <c r="J28" s="824"/>
      <c r="K28" s="911"/>
      <c r="L28" s="913"/>
      <c r="M28" s="824"/>
      <c r="N28" s="824"/>
      <c r="O28" s="914"/>
      <c r="P28" s="592"/>
      <c r="Q28" s="592"/>
      <c r="R28" s="592"/>
      <c r="S28" s="822"/>
      <c r="Z28" s="657" t="s">
        <v>263</v>
      </c>
      <c r="AA28" s="653">
        <v>30</v>
      </c>
      <c r="AB28" s="653"/>
      <c r="AC28" s="653"/>
      <c r="AD28" s="653">
        <v>0.5</v>
      </c>
      <c r="AE28" s="653"/>
      <c r="AF28" s="653"/>
      <c r="AG28" s="653"/>
      <c r="AH28" s="653">
        <f t="shared" si="2"/>
        <v>15</v>
      </c>
      <c r="AI28" s="653"/>
      <c r="AJ28" s="653"/>
      <c r="AK28" s="653"/>
      <c r="AL28" s="656">
        <f t="shared" si="8"/>
        <v>1035</v>
      </c>
      <c r="AM28" s="654"/>
      <c r="AS28" s="616" t="s">
        <v>73</v>
      </c>
      <c r="AT28" s="616" t="s">
        <v>264</v>
      </c>
    </row>
    <row r="29" spans="1:49" ht="15.95" customHeight="1" thickBot="1">
      <c r="A29" s="1341"/>
      <c r="B29" s="1342"/>
      <c r="C29" s="1352"/>
      <c r="D29" s="632">
        <f>E29*F29</f>
        <v>180000</v>
      </c>
      <c r="E29" s="665">
        <f>$B$5</f>
        <v>60</v>
      </c>
      <c r="F29" s="648">
        <v>3000</v>
      </c>
      <c r="G29" s="666"/>
      <c r="H29" s="907"/>
      <c r="I29" s="908"/>
      <c r="J29" s="909"/>
      <c r="K29" s="912"/>
      <c r="L29" s="915"/>
      <c r="M29" s="910"/>
      <c r="N29" s="908"/>
      <c r="O29" s="912"/>
      <c r="P29" s="667"/>
      <c r="Q29" s="667"/>
      <c r="R29" s="667"/>
      <c r="S29" s="825"/>
      <c r="Z29" s="657" t="s">
        <v>265</v>
      </c>
      <c r="AA29" s="653">
        <v>30</v>
      </c>
      <c r="AB29" s="653"/>
      <c r="AC29" s="653"/>
      <c r="AD29" s="653">
        <v>1</v>
      </c>
      <c r="AE29" s="653"/>
      <c r="AF29" s="653"/>
      <c r="AG29" s="653"/>
      <c r="AH29" s="653">
        <f t="shared" si="2"/>
        <v>30</v>
      </c>
      <c r="AI29" s="653"/>
      <c r="AJ29" s="653"/>
      <c r="AK29" s="653"/>
      <c r="AL29" s="656">
        <f t="shared" si="8"/>
        <v>2070</v>
      </c>
      <c r="AM29" s="654"/>
      <c r="AQ29" s="668">
        <v>0.5</v>
      </c>
      <c r="AR29" s="659">
        <f>ROUND(AS27*0.5,0)</f>
        <v>1451</v>
      </c>
      <c r="AS29" s="616">
        <v>0</v>
      </c>
      <c r="AT29" s="659">
        <f>AR29*AS29</f>
        <v>0</v>
      </c>
    </row>
    <row r="30" spans="1:49" ht="15.95" customHeight="1" thickBot="1">
      <c r="A30" s="1341" t="s">
        <v>266</v>
      </c>
      <c r="B30" s="1342">
        <f t="shared" ref="B30" si="10">SUM(D32,H32,L32,P32)</f>
        <v>143436</v>
      </c>
      <c r="C30" s="1352">
        <f>B30/$B$5</f>
        <v>2390.6</v>
      </c>
      <c r="D30" s="1331" t="s">
        <v>238</v>
      </c>
      <c r="E30" s="1332"/>
      <c r="F30" s="1353">
        <f>$B$5</f>
        <v>60</v>
      </c>
      <c r="G30" s="1354"/>
      <c r="H30" s="1331" t="s">
        <v>238</v>
      </c>
      <c r="I30" s="1332"/>
      <c r="J30" s="1353">
        <f>$B$5</f>
        <v>60</v>
      </c>
      <c r="K30" s="1354"/>
      <c r="L30" s="906"/>
      <c r="M30" s="820"/>
      <c r="N30" s="820"/>
      <c r="O30" s="821"/>
      <c r="P30" s="820"/>
      <c r="Q30" s="820"/>
      <c r="R30" s="820"/>
      <c r="S30" s="821"/>
      <c r="Z30" s="657" t="s">
        <v>267</v>
      </c>
      <c r="AA30" s="653">
        <v>30</v>
      </c>
      <c r="AB30" s="653"/>
      <c r="AC30" s="653"/>
      <c r="AD30" s="653">
        <v>2</v>
      </c>
      <c r="AE30" s="653"/>
      <c r="AF30" s="653"/>
      <c r="AG30" s="653"/>
      <c r="AH30" s="653">
        <f t="shared" si="2"/>
        <v>60</v>
      </c>
      <c r="AI30" s="653"/>
      <c r="AJ30" s="653"/>
      <c r="AK30" s="653"/>
      <c r="AL30" s="656">
        <f t="shared" si="8"/>
        <v>4140</v>
      </c>
      <c r="AM30" s="654"/>
      <c r="AQ30" s="668">
        <v>0.3</v>
      </c>
      <c r="AR30" s="659">
        <f>ROUND(AS27*0.3,0)</f>
        <v>871</v>
      </c>
      <c r="AS30" s="616">
        <v>15</v>
      </c>
      <c r="AT30" s="659">
        <f>AR30*AS30</f>
        <v>13065</v>
      </c>
    </row>
    <row r="31" spans="1:49" ht="15.95" customHeight="1" thickBot="1">
      <c r="A31" s="1341"/>
      <c r="B31" s="1342"/>
      <c r="C31" s="1352"/>
      <c r="D31" s="639" t="s">
        <v>236</v>
      </c>
      <c r="E31" s="637" t="s">
        <v>321</v>
      </c>
      <c r="F31" s="817" t="s">
        <v>320</v>
      </c>
      <c r="G31" s="640"/>
      <c r="H31" s="639" t="s">
        <v>236</v>
      </c>
      <c r="I31" s="637" t="s">
        <v>319</v>
      </c>
      <c r="J31" s="817" t="s">
        <v>320</v>
      </c>
      <c r="K31" s="640"/>
      <c r="L31" s="913"/>
      <c r="M31" s="824"/>
      <c r="N31" s="824"/>
      <c r="O31" s="914"/>
      <c r="P31" s="592"/>
      <c r="Q31" s="592"/>
      <c r="R31" s="592"/>
      <c r="S31" s="822"/>
      <c r="Z31" s="657" t="s">
        <v>268</v>
      </c>
      <c r="AA31" s="653">
        <v>30</v>
      </c>
      <c r="AB31" s="653"/>
      <c r="AC31" s="653"/>
      <c r="AD31" s="653">
        <v>3</v>
      </c>
      <c r="AE31" s="653"/>
      <c r="AF31" s="653"/>
      <c r="AG31" s="653"/>
      <c r="AH31" s="653">
        <f t="shared" si="2"/>
        <v>90</v>
      </c>
      <c r="AI31" s="653"/>
      <c r="AJ31" s="653"/>
      <c r="AK31" s="653"/>
      <c r="AL31" s="656">
        <f t="shared" si="8"/>
        <v>6210</v>
      </c>
      <c r="AM31" s="654"/>
      <c r="AQ31" s="668">
        <v>0.2</v>
      </c>
      <c r="AR31" s="659">
        <f>AS27-AR29-AR30</f>
        <v>580.5</v>
      </c>
      <c r="AS31" s="616">
        <v>55</v>
      </c>
      <c r="AT31" s="659">
        <f>AR31*AS31</f>
        <v>31927.5</v>
      </c>
    </row>
    <row r="32" spans="1:49" ht="15.95" customHeight="1" thickBot="1">
      <c r="A32" s="1341"/>
      <c r="B32" s="1342"/>
      <c r="C32" s="1352"/>
      <c r="D32" s="632">
        <f>E32*F32</f>
        <v>16956</v>
      </c>
      <c r="E32" s="648">
        <v>1413</v>
      </c>
      <c r="F32" s="818">
        <v>12</v>
      </c>
      <c r="G32" s="666"/>
      <c r="H32" s="632">
        <f>I32*J32</f>
        <v>126480</v>
      </c>
      <c r="I32" s="648">
        <v>10540</v>
      </c>
      <c r="J32" s="818">
        <v>12</v>
      </c>
      <c r="K32" s="666"/>
      <c r="L32" s="915"/>
      <c r="M32" s="910"/>
      <c r="N32" s="908"/>
      <c r="O32" s="912"/>
      <c r="P32" s="667"/>
      <c r="Q32" s="667"/>
      <c r="R32" s="667"/>
      <c r="S32" s="825"/>
      <c r="Z32" s="657" t="s">
        <v>269</v>
      </c>
      <c r="AA32" s="653">
        <v>30</v>
      </c>
      <c r="AB32" s="653"/>
      <c r="AC32" s="653"/>
      <c r="AD32" s="653">
        <v>4</v>
      </c>
      <c r="AE32" s="653"/>
      <c r="AF32" s="653"/>
      <c r="AG32" s="653"/>
      <c r="AH32" s="653">
        <f t="shared" si="2"/>
        <v>120</v>
      </c>
      <c r="AI32" s="653"/>
      <c r="AJ32" s="653"/>
      <c r="AK32" s="653"/>
      <c r="AL32" s="656">
        <f t="shared" si="8"/>
        <v>8280</v>
      </c>
      <c r="AM32" s="654"/>
      <c r="AT32" s="664">
        <f>SUM(AT29:AT31)</f>
        <v>44992.5</v>
      </c>
    </row>
    <row r="33" spans="1:51" ht="15.95" customHeight="1" thickBot="1">
      <c r="A33" s="1341" t="s">
        <v>270</v>
      </c>
      <c r="B33" s="1342">
        <f t="shared" ref="B33" si="11">SUM(D35,H35,L35,P35)</f>
        <v>764235</v>
      </c>
      <c r="C33" s="1352">
        <f>B33/$B$5</f>
        <v>12737.25</v>
      </c>
      <c r="D33" s="1335" t="s">
        <v>351</v>
      </c>
      <c r="E33" s="1336"/>
      <c r="F33" s="1336"/>
      <c r="G33" s="1337"/>
      <c r="H33" s="1335" t="s">
        <v>352</v>
      </c>
      <c r="I33" s="1336"/>
      <c r="J33" s="1336"/>
      <c r="K33" s="1337"/>
      <c r="L33" s="1335" t="s">
        <v>353</v>
      </c>
      <c r="M33" s="1336"/>
      <c r="N33" s="1336"/>
      <c r="O33" s="1337"/>
      <c r="P33" s="1338"/>
      <c r="Q33" s="1339"/>
      <c r="R33" s="1339"/>
      <c r="S33" s="1340"/>
      <c r="Z33" s="657" t="s">
        <v>271</v>
      </c>
      <c r="AA33" s="653"/>
      <c r="AB33" s="653"/>
      <c r="AC33" s="653"/>
      <c r="AD33" s="653"/>
      <c r="AE33" s="653"/>
      <c r="AF33" s="653"/>
      <c r="AG33" s="653"/>
      <c r="AH33" s="653"/>
      <c r="AI33" s="653"/>
      <c r="AJ33" s="653"/>
      <c r="AK33" s="653"/>
      <c r="AL33" s="653"/>
      <c r="AM33" s="654"/>
      <c r="AT33" s="616">
        <f>AT32/AS27</f>
        <v>15.501291989664082</v>
      </c>
      <c r="AU33" s="616" t="s">
        <v>272</v>
      </c>
    </row>
    <row r="34" spans="1:51" ht="15.95" customHeight="1" thickBot="1">
      <c r="A34" s="1341"/>
      <c r="B34" s="1342"/>
      <c r="C34" s="1352"/>
      <c r="D34" s="639" t="s">
        <v>236</v>
      </c>
      <c r="E34" s="637" t="s">
        <v>354</v>
      </c>
      <c r="F34" s="637" t="s">
        <v>273</v>
      </c>
      <c r="G34" s="967" t="s">
        <v>355</v>
      </c>
      <c r="H34" s="639" t="s">
        <v>236</v>
      </c>
      <c r="I34" s="637" t="s">
        <v>354</v>
      </c>
      <c r="J34" s="637" t="s">
        <v>273</v>
      </c>
      <c r="K34" s="967" t="s">
        <v>355</v>
      </c>
      <c r="L34" s="639" t="s">
        <v>236</v>
      </c>
      <c r="M34" s="637" t="s">
        <v>354</v>
      </c>
      <c r="N34" s="637" t="s">
        <v>273</v>
      </c>
      <c r="O34" s="967" t="s">
        <v>355</v>
      </c>
      <c r="P34" s="639" t="s">
        <v>236</v>
      </c>
      <c r="Q34" s="637" t="s">
        <v>354</v>
      </c>
      <c r="R34" s="637" t="s">
        <v>273</v>
      </c>
      <c r="S34" s="967" t="s">
        <v>355</v>
      </c>
      <c r="Z34" s="650"/>
      <c r="AA34" s="653"/>
      <c r="AB34" s="653">
        <f>AF34</f>
        <v>0</v>
      </c>
      <c r="AC34" s="653">
        <f>AG34</f>
        <v>107.4</v>
      </c>
      <c r="AD34" s="653">
        <f>AH34</f>
        <v>321.60000000000002</v>
      </c>
      <c r="AE34" s="653"/>
      <c r="AF34" s="653">
        <f>SUM(AF15:AF27)</f>
        <v>0</v>
      </c>
      <c r="AG34" s="653">
        <f>SUM(AG15:AG27)</f>
        <v>107.4</v>
      </c>
      <c r="AH34" s="653">
        <f>SUM(AH15:AH32)</f>
        <v>321.60000000000002</v>
      </c>
      <c r="AI34" s="653"/>
      <c r="AJ34" s="656">
        <f>SUM(AJ15:AJ32)</f>
        <v>0</v>
      </c>
      <c r="AK34" s="656">
        <f>SUM(AK15:AK32)</f>
        <v>7625.4000000000005</v>
      </c>
      <c r="AL34" s="656">
        <f>SUM(AL15:AL32)</f>
        <v>22190.400000000001</v>
      </c>
      <c r="AM34" s="654"/>
    </row>
    <row r="35" spans="1:51" ht="15.95" customHeight="1" thickBot="1">
      <c r="A35" s="1341"/>
      <c r="B35" s="1342"/>
      <c r="C35" s="1352"/>
      <c r="D35" s="632">
        <f>E35*F35*G35</f>
        <v>227550</v>
      </c>
      <c r="E35" s="669">
        <f>410</f>
        <v>410</v>
      </c>
      <c r="F35" s="648">
        <v>5</v>
      </c>
      <c r="G35" s="670">
        <v>111</v>
      </c>
      <c r="H35" s="632">
        <f>I35*J35*K35</f>
        <v>227550</v>
      </c>
      <c r="I35" s="669">
        <v>410</v>
      </c>
      <c r="J35" s="648">
        <v>5</v>
      </c>
      <c r="K35" s="670">
        <v>111</v>
      </c>
      <c r="L35" s="632">
        <f>M35*N35*O35</f>
        <v>309135</v>
      </c>
      <c r="M35" s="669">
        <v>557</v>
      </c>
      <c r="N35" s="648">
        <v>5</v>
      </c>
      <c r="O35" s="670">
        <v>111</v>
      </c>
      <c r="P35" s="632">
        <f>Q35*R35*S35</f>
        <v>0</v>
      </c>
      <c r="Q35" s="669"/>
      <c r="R35" s="648"/>
      <c r="S35" s="670"/>
      <c r="Z35" s="650"/>
      <c r="AA35" s="653"/>
      <c r="AB35" s="653"/>
      <c r="AC35" s="653"/>
      <c r="AD35" s="653">
        <f>AB34+AC34+AD34</f>
        <v>429</v>
      </c>
      <c r="AE35" s="653"/>
      <c r="AF35" s="653"/>
      <c r="AG35" s="653"/>
      <c r="AH35" s="653"/>
      <c r="AI35" s="653"/>
      <c r="AJ35" s="653"/>
      <c r="AK35" s="653"/>
      <c r="AL35" s="671">
        <f>AJ34+AK34+AL34</f>
        <v>29815.800000000003</v>
      </c>
      <c r="AM35" s="654" t="s">
        <v>274</v>
      </c>
      <c r="AO35" s="616" t="s">
        <v>217</v>
      </c>
      <c r="AP35" s="616" t="s">
        <v>275</v>
      </c>
      <c r="AQ35" s="616">
        <v>20</v>
      </c>
      <c r="AR35" s="616" t="s">
        <v>276</v>
      </c>
      <c r="AS35" s="616">
        <v>1406</v>
      </c>
      <c r="AT35" s="616" t="s">
        <v>277</v>
      </c>
      <c r="AV35" s="616">
        <f>ROUND((AS35+AS36)/(AQ35+AQ36),0)</f>
        <v>46</v>
      </c>
      <c r="AW35" s="616" t="s">
        <v>272</v>
      </c>
    </row>
    <row r="36" spans="1:51" ht="15.95" customHeight="1" thickBot="1">
      <c r="A36" s="1341" t="s">
        <v>278</v>
      </c>
      <c r="B36" s="1342">
        <f t="shared" ref="B36" si="12">SUM(D38,H38,L38,P38)</f>
        <v>510000</v>
      </c>
      <c r="C36" s="1352">
        <f>B36/$B$5</f>
        <v>8500</v>
      </c>
      <c r="D36" s="1331" t="s">
        <v>238</v>
      </c>
      <c r="E36" s="1332"/>
      <c r="F36" s="1353">
        <f>$B$5</f>
        <v>60</v>
      </c>
      <c r="G36" s="1354"/>
      <c r="H36" s="1331" t="s">
        <v>238</v>
      </c>
      <c r="I36" s="1332"/>
      <c r="J36" s="1353">
        <f>$B$5</f>
        <v>60</v>
      </c>
      <c r="K36" s="1354"/>
      <c r="L36" s="906"/>
      <c r="M36" s="820"/>
      <c r="N36" s="820"/>
      <c r="O36" s="821"/>
      <c r="P36" s="820"/>
      <c r="Q36" s="820"/>
      <c r="R36" s="820"/>
      <c r="S36" s="821"/>
      <c r="Z36" s="672"/>
      <c r="AA36" s="673"/>
      <c r="AB36" s="673"/>
      <c r="AC36" s="673"/>
      <c r="AD36" s="673"/>
      <c r="AE36" s="673"/>
      <c r="AF36" s="673"/>
      <c r="AG36" s="673"/>
      <c r="AH36" s="673"/>
      <c r="AI36" s="673"/>
      <c r="AJ36" s="673"/>
      <c r="AK36" s="673"/>
      <c r="AL36" s="673">
        <f>ROUND(AL35/AD35,0)</f>
        <v>70</v>
      </c>
      <c r="AM36" s="674" t="s">
        <v>272</v>
      </c>
      <c r="AO36" s="616" t="s">
        <v>279</v>
      </c>
      <c r="AP36" s="616" t="s">
        <v>280</v>
      </c>
      <c r="AQ36" s="616">
        <v>40</v>
      </c>
      <c r="AR36" s="616" t="s">
        <v>276</v>
      </c>
      <c r="AS36" s="616">
        <f>690*2</f>
        <v>1380</v>
      </c>
      <c r="AT36" s="616" t="s">
        <v>282</v>
      </c>
      <c r="AV36" s="616" t="s">
        <v>283</v>
      </c>
      <c r="AX36" s="616">
        <f>AV35*2</f>
        <v>92</v>
      </c>
      <c r="AY36" s="616" t="s">
        <v>284</v>
      </c>
    </row>
    <row r="37" spans="1:51" ht="15.95" customHeight="1" thickBot="1">
      <c r="A37" s="1341"/>
      <c r="B37" s="1342"/>
      <c r="C37" s="1352"/>
      <c r="D37" s="639" t="s">
        <v>236</v>
      </c>
      <c r="E37" s="636" t="s">
        <v>44</v>
      </c>
      <c r="F37" s="637" t="s">
        <v>285</v>
      </c>
      <c r="G37" s="624"/>
      <c r="H37" s="639" t="s">
        <v>236</v>
      </c>
      <c r="I37" s="636" t="s">
        <v>44</v>
      </c>
      <c r="J37" s="637" t="s">
        <v>286</v>
      </c>
      <c r="K37" s="624"/>
      <c r="L37" s="913"/>
      <c r="M37" s="824"/>
      <c r="N37" s="824"/>
      <c r="O37" s="914"/>
      <c r="P37" s="592"/>
      <c r="Q37" s="592"/>
      <c r="R37" s="592"/>
      <c r="S37" s="822"/>
    </row>
    <row r="38" spans="1:51" ht="15.95" customHeight="1" thickBot="1">
      <c r="A38" s="1341"/>
      <c r="B38" s="1342"/>
      <c r="C38" s="1352"/>
      <c r="D38" s="632">
        <f>E38*F38</f>
        <v>420000</v>
      </c>
      <c r="E38" s="665">
        <f>$B$5</f>
        <v>60</v>
      </c>
      <c r="F38" s="648">
        <v>7000</v>
      </c>
      <c r="G38" s="666"/>
      <c r="H38" s="632">
        <f>I38*J38</f>
        <v>90000</v>
      </c>
      <c r="I38" s="665">
        <f>E38*0.5</f>
        <v>30</v>
      </c>
      <c r="J38" s="648">
        <v>3000</v>
      </c>
      <c r="K38" s="666"/>
      <c r="L38" s="915"/>
      <c r="M38" s="910"/>
      <c r="N38" s="908"/>
      <c r="O38" s="912"/>
      <c r="P38" s="667"/>
      <c r="Q38" s="667"/>
      <c r="R38" s="667"/>
      <c r="S38" s="825"/>
      <c r="AO38" s="616" t="s">
        <v>287</v>
      </c>
      <c r="AP38" s="616" t="s">
        <v>288</v>
      </c>
      <c r="AQ38" s="616">
        <v>20</v>
      </c>
      <c r="AR38" s="616" t="s">
        <v>281</v>
      </c>
      <c r="AS38" s="616">
        <v>1406</v>
      </c>
      <c r="AT38" s="616" t="s">
        <v>277</v>
      </c>
    </row>
    <row r="39" spans="1:51" ht="15.95" customHeight="1" thickBot="1">
      <c r="A39" s="1341" t="s">
        <v>289</v>
      </c>
      <c r="B39" s="1342">
        <f t="shared" ref="B39" si="13">SUM(D41,H41,L41,P41)</f>
        <v>63000</v>
      </c>
      <c r="C39" s="1352">
        <f>B39/$B$5</f>
        <v>1050</v>
      </c>
      <c r="D39" s="1331" t="s">
        <v>238</v>
      </c>
      <c r="E39" s="1332"/>
      <c r="F39" s="1353">
        <f>$B$5</f>
        <v>60</v>
      </c>
      <c r="G39" s="1354"/>
      <c r="H39" s="906"/>
      <c r="I39" s="820"/>
      <c r="J39" s="820"/>
      <c r="K39" s="821"/>
      <c r="L39" s="906"/>
      <c r="M39" s="820"/>
      <c r="N39" s="820"/>
      <c r="O39" s="821"/>
      <c r="P39" s="820"/>
      <c r="Q39" s="820"/>
      <c r="R39" s="820"/>
      <c r="S39" s="821"/>
      <c r="AO39" s="616" t="s">
        <v>290</v>
      </c>
      <c r="AP39" s="616" t="s">
        <v>280</v>
      </c>
      <c r="AQ39" s="616">
        <v>40</v>
      </c>
      <c r="AR39" s="616" t="s">
        <v>281</v>
      </c>
      <c r="AS39" s="616">
        <f>690*2</f>
        <v>1380</v>
      </c>
      <c r="AT39" s="616" t="s">
        <v>282</v>
      </c>
    </row>
    <row r="40" spans="1:51" ht="15.95" customHeight="1" thickBot="1">
      <c r="A40" s="1341"/>
      <c r="B40" s="1342"/>
      <c r="C40" s="1352"/>
      <c r="D40" s="639" t="s">
        <v>236</v>
      </c>
      <c r="E40" s="636" t="s">
        <v>44</v>
      </c>
      <c r="F40" s="623" t="s">
        <v>291</v>
      </c>
      <c r="G40" s="624"/>
      <c r="H40" s="675"/>
      <c r="I40" s="823"/>
      <c r="J40" s="824"/>
      <c r="K40" s="911"/>
      <c r="L40" s="913"/>
      <c r="M40" s="824"/>
      <c r="N40" s="824"/>
      <c r="O40" s="914"/>
      <c r="P40" s="592"/>
      <c r="Q40" s="592"/>
      <c r="R40" s="592"/>
      <c r="S40" s="822"/>
    </row>
    <row r="41" spans="1:51" ht="15.95" customHeight="1" thickBot="1">
      <c r="A41" s="1341"/>
      <c r="B41" s="1342"/>
      <c r="C41" s="1352"/>
      <c r="D41" s="632">
        <f>E41*F41</f>
        <v>63000</v>
      </c>
      <c r="E41" s="665">
        <f>$B$5</f>
        <v>60</v>
      </c>
      <c r="F41" s="648">
        <v>1050</v>
      </c>
      <c r="G41" s="666"/>
      <c r="H41" s="907"/>
      <c r="I41" s="908"/>
      <c r="J41" s="909"/>
      <c r="K41" s="912"/>
      <c r="L41" s="915"/>
      <c r="M41" s="910"/>
      <c r="N41" s="908"/>
      <c r="O41" s="912"/>
      <c r="P41" s="667"/>
      <c r="Q41" s="667"/>
      <c r="R41" s="667"/>
      <c r="S41" s="825"/>
      <c r="AP41" s="616" t="s">
        <v>292</v>
      </c>
      <c r="AQ41" s="616">
        <v>20</v>
      </c>
      <c r="AR41" s="616" t="s">
        <v>293</v>
      </c>
      <c r="AS41" s="616">
        <v>1510</v>
      </c>
      <c r="AT41" s="616" t="s">
        <v>277</v>
      </c>
      <c r="AV41" s="616">
        <f>ROUND(AS41/20,0)</f>
        <v>76</v>
      </c>
      <c r="AW41" s="616" t="s">
        <v>272</v>
      </c>
      <c r="AX41" s="616">
        <f>AX36+AV41</f>
        <v>168</v>
      </c>
      <c r="AY41" s="616" t="s">
        <v>284</v>
      </c>
    </row>
    <row r="42" spans="1:51" ht="15.95" customHeight="1" thickBot="1">
      <c r="A42" s="1341" t="s">
        <v>294</v>
      </c>
      <c r="B42" s="1342">
        <f t="shared" ref="B42" si="14">SUM(D44,H44,L44,P44)</f>
        <v>31500</v>
      </c>
      <c r="C42" s="1352">
        <f>B42/$B$5</f>
        <v>525</v>
      </c>
      <c r="D42" s="1331" t="s">
        <v>238</v>
      </c>
      <c r="E42" s="1332"/>
      <c r="F42" s="1353">
        <f>$B$5</f>
        <v>60</v>
      </c>
      <c r="G42" s="1354"/>
      <c r="H42" s="906"/>
      <c r="I42" s="820"/>
      <c r="J42" s="820"/>
      <c r="K42" s="821"/>
      <c r="L42" s="906"/>
      <c r="M42" s="820"/>
      <c r="N42" s="820"/>
      <c r="O42" s="821"/>
      <c r="P42" s="820"/>
      <c r="Q42" s="820"/>
      <c r="R42" s="820"/>
      <c r="S42" s="821"/>
    </row>
    <row r="43" spans="1:51" ht="15.95" customHeight="1" thickBot="1">
      <c r="A43" s="1341"/>
      <c r="B43" s="1342"/>
      <c r="C43" s="1352"/>
      <c r="D43" s="639" t="s">
        <v>236</v>
      </c>
      <c r="E43" s="636" t="s">
        <v>44</v>
      </c>
      <c r="F43" s="623" t="s">
        <v>291</v>
      </c>
      <c r="G43" s="624"/>
      <c r="H43" s="675"/>
      <c r="I43" s="823"/>
      <c r="J43" s="824"/>
      <c r="K43" s="911"/>
      <c r="L43" s="913"/>
      <c r="M43" s="824"/>
      <c r="N43" s="824"/>
      <c r="O43" s="914"/>
      <c r="P43" s="592"/>
      <c r="Q43" s="592"/>
      <c r="R43" s="592"/>
      <c r="S43" s="822"/>
      <c r="AO43" s="616">
        <f>(275*2)+(90*3)</f>
        <v>820</v>
      </c>
      <c r="AP43" s="616" t="s">
        <v>281</v>
      </c>
    </row>
    <row r="44" spans="1:51" ht="15.95" customHeight="1" thickBot="1">
      <c r="A44" s="1341"/>
      <c r="B44" s="1342"/>
      <c r="C44" s="1352"/>
      <c r="D44" s="632">
        <f>E44*F44</f>
        <v>31500</v>
      </c>
      <c r="E44" s="665">
        <f>$B$5</f>
        <v>60</v>
      </c>
      <c r="F44" s="648">
        <v>525</v>
      </c>
      <c r="G44" s="666"/>
      <c r="H44" s="907"/>
      <c r="I44" s="908"/>
      <c r="J44" s="909"/>
      <c r="K44" s="912"/>
      <c r="L44" s="915"/>
      <c r="M44" s="910"/>
      <c r="N44" s="908"/>
      <c r="O44" s="912"/>
      <c r="P44" s="667"/>
      <c r="Q44" s="667"/>
      <c r="R44" s="667"/>
      <c r="S44" s="825"/>
      <c r="AO44" s="616">
        <f>(275*92)+(90*168)</f>
        <v>40420</v>
      </c>
      <c r="AP44" s="616" t="s">
        <v>295</v>
      </c>
    </row>
    <row r="45" spans="1:51" ht="15.95" customHeight="1" thickBot="1">
      <c r="A45" s="1341" t="s">
        <v>237</v>
      </c>
      <c r="B45" s="1342">
        <f t="shared" ref="B45" si="15">SUM(D47,H47,L47,P47)</f>
        <v>431400</v>
      </c>
      <c r="C45" s="1352">
        <f>B45/$B$5</f>
        <v>7190</v>
      </c>
      <c r="D45" s="1358" t="s">
        <v>296</v>
      </c>
      <c r="E45" s="1334"/>
      <c r="F45" s="1334"/>
      <c r="G45" s="1359"/>
      <c r="H45" s="1331" t="s">
        <v>297</v>
      </c>
      <c r="I45" s="1332"/>
      <c r="J45" s="1332"/>
      <c r="K45" s="1333"/>
      <c r="L45" s="1332" t="s">
        <v>298</v>
      </c>
      <c r="M45" s="1332"/>
      <c r="N45" s="1332"/>
      <c r="O45" s="1333"/>
      <c r="P45" s="1331" t="s">
        <v>237</v>
      </c>
      <c r="Q45" s="1332"/>
      <c r="R45" s="1332"/>
      <c r="S45" s="1333"/>
      <c r="AO45" s="616">
        <f>ROUND(AO44/AO43,0)</f>
        <v>49</v>
      </c>
      <c r="AP45" s="616" t="s">
        <v>272</v>
      </c>
    </row>
    <row r="46" spans="1:51" ht="15.95" customHeight="1" thickBot="1">
      <c r="A46" s="1341"/>
      <c r="B46" s="1342"/>
      <c r="C46" s="1352"/>
      <c r="D46" s="639" t="s">
        <v>236</v>
      </c>
      <c r="E46" s="636" t="s">
        <v>323</v>
      </c>
      <c r="F46" s="636" t="s">
        <v>324</v>
      </c>
      <c r="G46" s="623" t="s">
        <v>299</v>
      </c>
      <c r="H46" s="639" t="s">
        <v>236</v>
      </c>
      <c r="I46" s="636" t="s">
        <v>252</v>
      </c>
      <c r="J46" s="636" t="s">
        <v>325</v>
      </c>
      <c r="K46" s="623" t="s">
        <v>299</v>
      </c>
      <c r="L46" s="635" t="s">
        <v>236</v>
      </c>
      <c r="M46" s="636" t="s">
        <v>44</v>
      </c>
      <c r="N46" s="623" t="s">
        <v>299</v>
      </c>
      <c r="O46" s="624"/>
      <c r="P46" s="639" t="s">
        <v>236</v>
      </c>
      <c r="Q46" s="636" t="s">
        <v>326</v>
      </c>
      <c r="R46" s="623" t="s">
        <v>327</v>
      </c>
      <c r="S46" s="624"/>
    </row>
    <row r="47" spans="1:51" ht="15.95" customHeight="1" thickBot="1">
      <c r="A47" s="1341"/>
      <c r="B47" s="1342"/>
      <c r="C47" s="1352"/>
      <c r="D47" s="632">
        <f>F47*G47</f>
        <v>165000</v>
      </c>
      <c r="E47" s="844">
        <v>0.92</v>
      </c>
      <c r="F47" s="848">
        <f>ROUNDDOWN($B$5*E47,0)</f>
        <v>55</v>
      </c>
      <c r="G47" s="648">
        <v>3000</v>
      </c>
      <c r="H47" s="632">
        <f>J47*K47</f>
        <v>64800</v>
      </c>
      <c r="I47" s="844">
        <v>0.15</v>
      </c>
      <c r="J47" s="848">
        <f>ROUNDDOWN($B$5*I47,0)</f>
        <v>9</v>
      </c>
      <c r="K47" s="648">
        <v>7200</v>
      </c>
      <c r="L47" s="644">
        <f>M47*N47</f>
        <v>189000</v>
      </c>
      <c r="M47" s="665">
        <f>+D7+$B$5</f>
        <v>60</v>
      </c>
      <c r="N47" s="648">
        <v>3150</v>
      </c>
      <c r="O47" s="666"/>
      <c r="P47" s="632">
        <f>Q47*R47</f>
        <v>12600</v>
      </c>
      <c r="Q47" s="669">
        <v>1050</v>
      </c>
      <c r="R47" s="648">
        <v>12</v>
      </c>
      <c r="S47" s="666"/>
    </row>
    <row r="48" spans="1:51" ht="15.95" customHeight="1">
      <c r="A48" s="845"/>
      <c r="B48" s="846"/>
      <c r="C48" s="826"/>
      <c r="D48" s="828"/>
      <c r="E48" s="827"/>
      <c r="F48" s="274"/>
      <c r="G48" s="847"/>
      <c r="H48" s="828"/>
      <c r="I48" s="827"/>
      <c r="J48" s="274"/>
      <c r="K48" s="847"/>
      <c r="L48" s="828"/>
      <c r="M48" s="827"/>
      <c r="N48" s="274"/>
      <c r="O48" s="847"/>
      <c r="P48" s="828"/>
      <c r="Q48" s="827"/>
      <c r="R48" s="274"/>
      <c r="S48" s="829"/>
    </row>
  </sheetData>
  <mergeCells count="81">
    <mergeCell ref="H45:K45"/>
    <mergeCell ref="L45:O45"/>
    <mergeCell ref="P45:S45"/>
    <mergeCell ref="A45:A47"/>
    <mergeCell ref="B45:B47"/>
    <mergeCell ref="C45:C47"/>
    <mergeCell ref="D45:G45"/>
    <mergeCell ref="A42:A44"/>
    <mergeCell ref="B42:B44"/>
    <mergeCell ref="C42:C44"/>
    <mergeCell ref="D42:E42"/>
    <mergeCell ref="F42:G42"/>
    <mergeCell ref="J36:K36"/>
    <mergeCell ref="A39:A41"/>
    <mergeCell ref="B39:B41"/>
    <mergeCell ref="C39:C41"/>
    <mergeCell ref="D39:E39"/>
    <mergeCell ref="F39:G39"/>
    <mergeCell ref="A36:A38"/>
    <mergeCell ref="B36:B38"/>
    <mergeCell ref="C36:C38"/>
    <mergeCell ref="D36:E36"/>
    <mergeCell ref="F36:G36"/>
    <mergeCell ref="H36:I36"/>
    <mergeCell ref="A30:A32"/>
    <mergeCell ref="B30:B32"/>
    <mergeCell ref="C30:C32"/>
    <mergeCell ref="H30:I30"/>
    <mergeCell ref="J30:K30"/>
    <mergeCell ref="D30:E30"/>
    <mergeCell ref="F30:G30"/>
    <mergeCell ref="A33:A35"/>
    <mergeCell ref="B33:B35"/>
    <mergeCell ref="C33:C35"/>
    <mergeCell ref="D33:G33"/>
    <mergeCell ref="H33:K33"/>
    <mergeCell ref="A27:A29"/>
    <mergeCell ref="B27:B29"/>
    <mergeCell ref="C27:C29"/>
    <mergeCell ref="D27:E27"/>
    <mergeCell ref="F27:G27"/>
    <mergeCell ref="A21:A23"/>
    <mergeCell ref="B21:B23"/>
    <mergeCell ref="C21:C23"/>
    <mergeCell ref="D21:E21"/>
    <mergeCell ref="F21:G21"/>
    <mergeCell ref="A24:A26"/>
    <mergeCell ref="B24:B26"/>
    <mergeCell ref="C24:C26"/>
    <mergeCell ref="D24:E24"/>
    <mergeCell ref="F24:G24"/>
    <mergeCell ref="A15:A17"/>
    <mergeCell ref="B15:B17"/>
    <mergeCell ref="C15:C17"/>
    <mergeCell ref="D15:G15"/>
    <mergeCell ref="H15:K15"/>
    <mergeCell ref="A18:A20"/>
    <mergeCell ref="B18:B20"/>
    <mergeCell ref="C18:C20"/>
    <mergeCell ref="D18:E18"/>
    <mergeCell ref="F18:G18"/>
    <mergeCell ref="L1:M1"/>
    <mergeCell ref="L12:O12"/>
    <mergeCell ref="P12:S12"/>
    <mergeCell ref="AB13:AD13"/>
    <mergeCell ref="AF13:AH13"/>
    <mergeCell ref="D6:S6"/>
    <mergeCell ref="I1:J1"/>
    <mergeCell ref="G3:H3"/>
    <mergeCell ref="H12:K12"/>
    <mergeCell ref="A12:A14"/>
    <mergeCell ref="B12:B14"/>
    <mergeCell ref="C12:C14"/>
    <mergeCell ref="D12:E12"/>
    <mergeCell ref="F12:G12"/>
    <mergeCell ref="AJ13:AL13"/>
    <mergeCell ref="B5:C5"/>
    <mergeCell ref="P15:S15"/>
    <mergeCell ref="L15:O15"/>
    <mergeCell ref="L33:O33"/>
    <mergeCell ref="P33:S33"/>
  </mergeCells>
  <phoneticPr fontId="3"/>
  <printOptions horizontalCentered="1" verticalCentered="1"/>
  <pageMargins left="0" right="0" top="0.78740157480314965" bottom="0.39370078740157483" header="0.59055118110236227" footer="0.51181102362204722"/>
  <pageSetup paperSize="9" scale="74" orientation="landscape" blackAndWhite="1" r:id="rId1"/>
  <headerFooter alignWithMargins="0"/>
  <colBreaks count="1" manualBreakCount="1">
    <brk id="19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5"/>
  <sheetViews>
    <sheetView showZeros="0" zoomScaleNormal="100" zoomScaleSheetLayoutView="100" workbookViewId="0">
      <selection activeCell="N35" sqref="N35"/>
    </sheetView>
  </sheetViews>
  <sheetFormatPr defaultRowHeight="14.1" customHeight="1"/>
  <cols>
    <col min="1" max="1" width="3.85546875" style="84" customWidth="1"/>
    <col min="2" max="2" width="23.7109375" style="84" bestFit="1" customWidth="1"/>
    <col min="3" max="3" width="8.85546875" style="84" customWidth="1"/>
    <col min="4" max="4" width="11.85546875" style="86" customWidth="1"/>
    <col min="5" max="5" width="12.42578125" style="86" customWidth="1"/>
    <col min="6" max="6" width="11.85546875" style="84" bestFit="1" customWidth="1"/>
    <col min="7" max="9" width="11.85546875" style="84" customWidth="1"/>
    <col min="10" max="10" width="9.7109375" style="84" customWidth="1"/>
    <col min="11" max="11" width="4.28515625" style="84" customWidth="1"/>
    <col min="12" max="12" width="16.5703125" style="84" customWidth="1"/>
    <col min="13" max="16384" width="9.140625" style="84"/>
  </cols>
  <sheetData>
    <row r="1" spans="1:14" ht="14.25">
      <c r="B1" s="1141" t="s">
        <v>210</v>
      </c>
      <c r="C1" s="1141"/>
      <c r="D1" s="1141"/>
      <c r="E1" s="1141"/>
      <c r="F1" s="1141"/>
      <c r="G1" s="1141"/>
      <c r="H1" s="1141"/>
      <c r="I1" s="135"/>
    </row>
    <row r="2" spans="1:14" s="83" customFormat="1" ht="14.1" customHeight="1" thickBot="1">
      <c r="C2" s="84"/>
      <c r="D2" s="86"/>
      <c r="E2" s="86"/>
      <c r="F2" s="84"/>
      <c r="G2" s="84"/>
      <c r="H2" s="84"/>
      <c r="I2" s="84"/>
    </row>
    <row r="3" spans="1:14" ht="14.1" customHeight="1" thickBot="1">
      <c r="A3" s="83"/>
      <c r="B3" s="85"/>
      <c r="C3" s="141"/>
      <c r="D3" s="497" t="str">
        <f>①飼養計画!H6</f>
        <v/>
      </c>
      <c r="E3" s="465" t="str">
        <f>IF(D3="","",EDATE(D3,12))</f>
        <v/>
      </c>
      <c r="F3" s="469" t="str">
        <f>IF(D3="","",EDATE(E3,12))</f>
        <v/>
      </c>
      <c r="G3" s="465" t="str">
        <f>IF(D3="","",EDATE(F3,12))</f>
        <v/>
      </c>
      <c r="H3" s="466" t="str">
        <f>IF(D3="","",EDATE(G3,12))</f>
        <v/>
      </c>
      <c r="I3" s="467" t="str">
        <f>IF(D3="","",EDATE(H3,12))</f>
        <v/>
      </c>
      <c r="J3" s="1366" t="s">
        <v>190</v>
      </c>
      <c r="K3" s="891"/>
      <c r="L3" s="136"/>
      <c r="M3" s="136"/>
      <c r="N3" s="136"/>
    </row>
    <row r="4" spans="1:14" ht="14.1" customHeight="1" thickBot="1">
      <c r="A4" s="1194" t="s">
        <v>187</v>
      </c>
      <c r="B4" s="1150" t="s">
        <v>186</v>
      </c>
      <c r="C4" s="1151"/>
      <c r="D4" s="470" t="str">
        <f>①飼養計画!H4</f>
        <v>1年目</v>
      </c>
      <c r="E4" s="468" t="str">
        <f>①飼養計画!I4</f>
        <v>2年目</v>
      </c>
      <c r="F4" s="313" t="str">
        <f>①飼養計画!J4</f>
        <v>3年目</v>
      </c>
      <c r="G4" s="413" t="str">
        <f>①飼養計画!K4</f>
        <v>4年目</v>
      </c>
      <c r="H4" s="457" t="str">
        <f>①飼養計画!L4</f>
        <v>5年目</v>
      </c>
      <c r="I4" s="435" t="str">
        <f>①飼養計画!M4</f>
        <v>6年目</v>
      </c>
      <c r="J4" s="1367"/>
      <c r="K4" s="891"/>
    </row>
    <row r="5" spans="1:14" ht="14.1" customHeight="1">
      <c r="A5" s="1195"/>
      <c r="B5" s="1152" t="s">
        <v>189</v>
      </c>
      <c r="C5" s="1153"/>
      <c r="D5" s="471">
        <f>①飼養計画!H7</f>
        <v>0</v>
      </c>
      <c r="E5" s="138">
        <f>①飼養計画!I7</f>
        <v>0</v>
      </c>
      <c r="F5" s="314">
        <f>①飼養計画!J7</f>
        <v>0</v>
      </c>
      <c r="G5" s="414">
        <f>①飼養計画!K7</f>
        <v>0</v>
      </c>
      <c r="H5" s="299">
        <f>①飼養計画!L7</f>
        <v>0</v>
      </c>
      <c r="I5" s="436">
        <f>①飼養計画!M7</f>
        <v>0</v>
      </c>
      <c r="J5" s="1368"/>
      <c r="K5" s="892"/>
    </row>
    <row r="6" spans="1:14" ht="14.1" customHeight="1">
      <c r="A6" s="1195"/>
      <c r="B6" s="1154" t="s">
        <v>63</v>
      </c>
      <c r="C6" s="1155"/>
      <c r="D6" s="472">
        <f>①飼養計画!H24</f>
        <v>0</v>
      </c>
      <c r="E6" s="137">
        <f>①飼養計画!I24</f>
        <v>0</v>
      </c>
      <c r="F6" s="315">
        <f>①飼養計画!J24</f>
        <v>0</v>
      </c>
      <c r="G6" s="415">
        <f>①飼養計画!K24</f>
        <v>0</v>
      </c>
      <c r="H6" s="300">
        <f>①飼養計画!L24</f>
        <v>0</v>
      </c>
      <c r="I6" s="437">
        <f>①飼養計画!M24</f>
        <v>0</v>
      </c>
      <c r="J6" s="1369"/>
      <c r="K6" s="892"/>
    </row>
    <row r="7" spans="1:14" ht="14.1" customHeight="1">
      <c r="A7" s="1195"/>
      <c r="B7" s="1156" t="s">
        <v>64</v>
      </c>
      <c r="C7" s="1157"/>
      <c r="D7" s="473">
        <f>①飼養計画!H13</f>
        <v>0</v>
      </c>
      <c r="E7" s="335">
        <f>①飼養計画!I13</f>
        <v>0</v>
      </c>
      <c r="F7" s="316">
        <f>①飼養計画!J13</f>
        <v>0</v>
      </c>
      <c r="G7" s="416">
        <f>①飼養計画!K13</f>
        <v>0</v>
      </c>
      <c r="H7" s="301">
        <f>①飼養計画!L13</f>
        <v>0</v>
      </c>
      <c r="I7" s="438">
        <f>①飼養計画!M13</f>
        <v>0</v>
      </c>
      <c r="J7" s="1369"/>
      <c r="K7" s="892"/>
    </row>
    <row r="8" spans="1:14" ht="14.1" customHeight="1">
      <c r="A8" s="1195"/>
      <c r="B8" s="1148" t="s">
        <v>65</v>
      </c>
      <c r="C8" s="1149"/>
      <c r="D8" s="474">
        <f>①飼養計画!H15</f>
        <v>0</v>
      </c>
      <c r="E8" s="139">
        <f>①飼養計画!I15</f>
        <v>0</v>
      </c>
      <c r="F8" s="317">
        <f>①飼養計画!J15</f>
        <v>0</v>
      </c>
      <c r="G8" s="417">
        <f>①飼養計画!K15</f>
        <v>0</v>
      </c>
      <c r="H8" s="302">
        <f>①飼養計画!L15</f>
        <v>0</v>
      </c>
      <c r="I8" s="439">
        <f>①飼養計画!M15</f>
        <v>0</v>
      </c>
      <c r="J8" s="1369"/>
      <c r="K8" s="892"/>
    </row>
    <row r="9" spans="1:14" ht="14.1" customHeight="1">
      <c r="A9" s="1195"/>
      <c r="B9" s="1201" t="s">
        <v>67</v>
      </c>
      <c r="C9" s="1202"/>
      <c r="D9" s="475">
        <f>①飼養計画!H19</f>
        <v>0</v>
      </c>
      <c r="E9" s="336">
        <f>①飼養計画!I19</f>
        <v>0</v>
      </c>
      <c r="F9" s="318">
        <f>①飼養計画!J19</f>
        <v>0</v>
      </c>
      <c r="G9" s="418">
        <f>①飼養計画!K19</f>
        <v>0</v>
      </c>
      <c r="H9" s="303">
        <f>①飼養計画!L19</f>
        <v>0</v>
      </c>
      <c r="I9" s="440">
        <f>①飼養計画!M19</f>
        <v>0</v>
      </c>
      <c r="J9" s="1369"/>
      <c r="K9" s="892"/>
    </row>
    <row r="10" spans="1:14" ht="14.1" customHeight="1" thickBot="1">
      <c r="A10" s="1196"/>
      <c r="B10" s="1203" t="s">
        <v>70</v>
      </c>
      <c r="C10" s="1204"/>
      <c r="D10" s="476">
        <f t="shared" ref="D10:I10" si="0">D5+D6+D7</f>
        <v>0</v>
      </c>
      <c r="E10" s="140">
        <f t="shared" si="0"/>
        <v>0</v>
      </c>
      <c r="F10" s="319">
        <f t="shared" si="0"/>
        <v>0</v>
      </c>
      <c r="G10" s="419">
        <f t="shared" si="0"/>
        <v>0</v>
      </c>
      <c r="H10" s="304">
        <f t="shared" si="0"/>
        <v>0</v>
      </c>
      <c r="I10" s="441">
        <f t="shared" si="0"/>
        <v>0</v>
      </c>
      <c r="J10" s="1370"/>
      <c r="K10" s="892"/>
    </row>
    <row r="11" spans="1:14" ht="14.1" customHeight="1">
      <c r="A11" s="1223" t="s">
        <v>188</v>
      </c>
      <c r="B11" s="1205" t="s">
        <v>74</v>
      </c>
      <c r="C11" s="1206"/>
      <c r="D11" s="477">
        <f>D9*D12</f>
        <v>0</v>
      </c>
      <c r="E11" s="278">
        <f>E9*E12</f>
        <v>0</v>
      </c>
      <c r="F11" s="320">
        <f>F9*F12</f>
        <v>0</v>
      </c>
      <c r="G11" s="420">
        <f>G9*G12</f>
        <v>0</v>
      </c>
      <c r="H11" s="305">
        <f>IFERROR(H10/H7,0)</f>
        <v>0</v>
      </c>
      <c r="I11" s="442">
        <f>I9*I12</f>
        <v>0</v>
      </c>
      <c r="J11" s="1364"/>
      <c r="K11" s="893"/>
    </row>
    <row r="12" spans="1:14" ht="14.1" customHeight="1">
      <c r="A12" s="1223"/>
      <c r="B12" s="1201" t="s">
        <v>185</v>
      </c>
      <c r="C12" s="1202"/>
      <c r="D12" s="491"/>
      <c r="E12" s="492"/>
      <c r="F12" s="493"/>
      <c r="G12" s="494"/>
      <c r="H12" s="495"/>
      <c r="I12" s="496"/>
      <c r="J12" s="1365"/>
      <c r="K12" s="893"/>
    </row>
    <row r="13" spans="1:14" ht="14.1" customHeight="1">
      <c r="A13" s="1223"/>
      <c r="B13" s="1156" t="s">
        <v>76</v>
      </c>
      <c r="C13" s="1157"/>
      <c r="D13" s="478"/>
      <c r="E13" s="143"/>
      <c r="F13" s="321"/>
      <c r="G13" s="421"/>
      <c r="H13" s="458"/>
      <c r="I13" s="443"/>
      <c r="J13" s="509"/>
      <c r="K13" s="325"/>
    </row>
    <row r="14" spans="1:14" ht="14.1" customHeight="1">
      <c r="A14" s="1223"/>
      <c r="B14" s="1148" t="s">
        <v>77</v>
      </c>
      <c r="C14" s="1149"/>
      <c r="D14" s="747"/>
      <c r="E14" s="144">
        <f t="shared" ref="E14:I18" si="1">E$5*$J14</f>
        <v>0</v>
      </c>
      <c r="F14" s="322">
        <f t="shared" si="1"/>
        <v>0</v>
      </c>
      <c r="G14" s="422">
        <f t="shared" si="1"/>
        <v>0</v>
      </c>
      <c r="H14" s="459">
        <f t="shared" si="1"/>
        <v>0</v>
      </c>
      <c r="I14" s="444">
        <f t="shared" si="1"/>
        <v>0</v>
      </c>
      <c r="J14" s="510">
        <f>IFERROR(D14/$D$5,0)</f>
        <v>0</v>
      </c>
      <c r="K14" s="325"/>
    </row>
    <row r="15" spans="1:14" ht="14.1" customHeight="1">
      <c r="A15" s="1223"/>
      <c r="B15" s="1148" t="s">
        <v>78</v>
      </c>
      <c r="C15" s="1149"/>
      <c r="D15" s="748"/>
      <c r="E15" s="144">
        <f t="shared" si="1"/>
        <v>0</v>
      </c>
      <c r="F15" s="323">
        <f t="shared" si="1"/>
        <v>0</v>
      </c>
      <c r="G15" s="422">
        <f t="shared" si="1"/>
        <v>0</v>
      </c>
      <c r="H15" s="460">
        <f t="shared" si="1"/>
        <v>0</v>
      </c>
      <c r="I15" s="445">
        <f t="shared" si="1"/>
        <v>0</v>
      </c>
      <c r="J15" s="510">
        <f t="shared" ref="J15:J18" si="2">IFERROR(D15/$D$5,0)</f>
        <v>0</v>
      </c>
      <c r="K15" s="325"/>
    </row>
    <row r="16" spans="1:14" ht="14.1" customHeight="1">
      <c r="A16" s="1223"/>
      <c r="B16" s="1148" t="s">
        <v>79</v>
      </c>
      <c r="C16" s="1149"/>
      <c r="D16" s="748"/>
      <c r="E16" s="144">
        <f t="shared" si="1"/>
        <v>0</v>
      </c>
      <c r="F16" s="323">
        <f t="shared" si="1"/>
        <v>0</v>
      </c>
      <c r="G16" s="422">
        <f t="shared" si="1"/>
        <v>0</v>
      </c>
      <c r="H16" s="460">
        <f t="shared" si="1"/>
        <v>0</v>
      </c>
      <c r="I16" s="445">
        <f t="shared" si="1"/>
        <v>0</v>
      </c>
      <c r="J16" s="510">
        <f t="shared" si="2"/>
        <v>0</v>
      </c>
      <c r="K16" s="325"/>
    </row>
    <row r="17" spans="1:14" ht="14.1" customHeight="1">
      <c r="A17" s="1223"/>
      <c r="B17" s="1148" t="s">
        <v>80</v>
      </c>
      <c r="C17" s="1149"/>
      <c r="D17" s="748"/>
      <c r="E17" s="144">
        <f t="shared" si="1"/>
        <v>0</v>
      </c>
      <c r="F17" s="323">
        <f t="shared" si="1"/>
        <v>0</v>
      </c>
      <c r="G17" s="422">
        <f t="shared" si="1"/>
        <v>0</v>
      </c>
      <c r="H17" s="461">
        <f t="shared" si="1"/>
        <v>0</v>
      </c>
      <c r="I17" s="446">
        <f t="shared" si="1"/>
        <v>0</v>
      </c>
      <c r="J17" s="510">
        <f t="shared" si="2"/>
        <v>0</v>
      </c>
      <c r="K17" s="325"/>
    </row>
    <row r="18" spans="1:14" ht="14.1" customHeight="1" thickBot="1">
      <c r="A18" s="1224"/>
      <c r="B18" s="1176" t="s">
        <v>81</v>
      </c>
      <c r="C18" s="1177"/>
      <c r="D18" s="749"/>
      <c r="E18" s="145">
        <f t="shared" si="1"/>
        <v>0</v>
      </c>
      <c r="F18" s="324">
        <f t="shared" si="1"/>
        <v>0</v>
      </c>
      <c r="G18" s="423">
        <f t="shared" si="1"/>
        <v>0</v>
      </c>
      <c r="H18" s="462">
        <f t="shared" si="1"/>
        <v>0</v>
      </c>
      <c r="I18" s="447">
        <f t="shared" si="1"/>
        <v>0</v>
      </c>
      <c r="J18" s="511">
        <f t="shared" si="2"/>
        <v>0</v>
      </c>
      <c r="K18" s="325"/>
    </row>
    <row r="19" spans="1:14" ht="14.1" customHeight="1" thickBot="1">
      <c r="A19" s="1150" t="s">
        <v>82</v>
      </c>
      <c r="B19" s="1151"/>
      <c r="C19" s="1151"/>
      <c r="D19" s="480">
        <f>SUM(D14:D18)+D11</f>
        <v>0</v>
      </c>
      <c r="E19" s="337">
        <f>SUM(E14:E18)+E11</f>
        <v>0</v>
      </c>
      <c r="F19" s="312">
        <f t="shared" ref="F19:H19" si="3">SUM(F14:F18)+F11</f>
        <v>0</v>
      </c>
      <c r="G19" s="424">
        <f t="shared" si="3"/>
        <v>0</v>
      </c>
      <c r="H19" s="306">
        <f t="shared" si="3"/>
        <v>0</v>
      </c>
      <c r="I19" s="448">
        <f>SUM(I14:I18)+I11</f>
        <v>0</v>
      </c>
      <c r="J19" s="508"/>
      <c r="K19" s="325"/>
    </row>
    <row r="20" spans="1:14" s="113" customFormat="1" ht="14.1" customHeight="1" thickBot="1">
      <c r="A20" s="1192" t="s">
        <v>87</v>
      </c>
      <c r="B20" s="1189" t="s">
        <v>88</v>
      </c>
      <c r="C20" s="1190"/>
      <c r="D20" s="491"/>
      <c r="E20" s="148">
        <f>E$5*$J20</f>
        <v>0</v>
      </c>
      <c r="F20" s="325">
        <f t="shared" ref="F20:I37" si="4">F$5*$J20</f>
        <v>0</v>
      </c>
      <c r="G20" s="425">
        <f>G$5*$J20</f>
        <v>0</v>
      </c>
      <c r="H20" s="307">
        <f>H$5*$J20</f>
        <v>0</v>
      </c>
      <c r="I20" s="449">
        <f t="shared" si="4"/>
        <v>0</v>
      </c>
      <c r="J20" s="510">
        <f>IFERROR(D20/$D$5,0)</f>
        <v>0</v>
      </c>
      <c r="K20" s="325" t="s">
        <v>337</v>
      </c>
      <c r="L20" s="113" t="s">
        <v>201</v>
      </c>
    </row>
    <row r="21" spans="1:14" s="113" customFormat="1" ht="14.1" customHeight="1">
      <c r="A21" s="1192"/>
      <c r="B21" s="1209" t="s">
        <v>89</v>
      </c>
      <c r="C21" s="1210"/>
      <c r="D21" s="758"/>
      <c r="E21" s="759"/>
      <c r="F21" s="760"/>
      <c r="G21" s="761"/>
      <c r="H21" s="762"/>
      <c r="I21" s="763"/>
      <c r="J21" s="512"/>
      <c r="K21" s="894"/>
      <c r="L21" s="602" t="s">
        <v>189</v>
      </c>
      <c r="M21" s="603"/>
      <c r="N21" s="677"/>
    </row>
    <row r="22" spans="1:14" s="113" customFormat="1" ht="14.1" customHeight="1">
      <c r="A22" s="1192"/>
      <c r="B22" s="1211" t="s">
        <v>90</v>
      </c>
      <c r="C22" s="1212"/>
      <c r="D22" s="482">
        <f t="shared" ref="D22:I22" si="5">D$5*$N21+D$6*$N22+D$7*$N23</f>
        <v>0</v>
      </c>
      <c r="E22" s="147">
        <f t="shared" si="5"/>
        <v>0</v>
      </c>
      <c r="F22" s="323">
        <f t="shared" si="5"/>
        <v>0</v>
      </c>
      <c r="G22" s="427">
        <f t="shared" si="5"/>
        <v>0</v>
      </c>
      <c r="H22" s="308">
        <f t="shared" si="5"/>
        <v>0</v>
      </c>
      <c r="I22" s="450">
        <f t="shared" si="5"/>
        <v>0</v>
      </c>
      <c r="J22" s="519"/>
      <c r="K22" s="894"/>
      <c r="L22" s="599" t="s">
        <v>63</v>
      </c>
      <c r="M22" s="600"/>
      <c r="N22" s="678"/>
    </row>
    <row r="23" spans="1:14" s="113" customFormat="1" ht="14.1" customHeight="1" thickBot="1">
      <c r="A23" s="1192"/>
      <c r="B23" s="1213" t="s">
        <v>92</v>
      </c>
      <c r="C23" s="1214"/>
      <c r="D23" s="750"/>
      <c r="E23" s="146">
        <f t="shared" ref="E23:I38" si="6">E$5*$J23</f>
        <v>0</v>
      </c>
      <c r="F23" s="326">
        <f t="shared" si="4"/>
        <v>0</v>
      </c>
      <c r="G23" s="425">
        <f t="shared" si="4"/>
        <v>0</v>
      </c>
      <c r="H23" s="307">
        <f t="shared" si="4"/>
        <v>0</v>
      </c>
      <c r="I23" s="449">
        <f t="shared" si="4"/>
        <v>0</v>
      </c>
      <c r="J23" s="510">
        <f>IFERROR(D23/$D$5,0)</f>
        <v>0</v>
      </c>
      <c r="K23" s="894"/>
      <c r="L23" s="1362" t="s">
        <v>64</v>
      </c>
      <c r="M23" s="1363"/>
      <c r="N23" s="679"/>
    </row>
    <row r="24" spans="1:14" s="113" customFormat="1" ht="14.1" customHeight="1">
      <c r="A24" s="1192"/>
      <c r="B24" s="1180" t="s">
        <v>94</v>
      </c>
      <c r="C24" s="1181"/>
      <c r="D24" s="751"/>
      <c r="E24" s="338">
        <f t="shared" si="6"/>
        <v>0</v>
      </c>
      <c r="F24" s="327">
        <f t="shared" si="4"/>
        <v>0</v>
      </c>
      <c r="G24" s="425">
        <f t="shared" si="4"/>
        <v>0</v>
      </c>
      <c r="H24" s="309">
        <f t="shared" si="4"/>
        <v>0</v>
      </c>
      <c r="I24" s="451">
        <f t="shared" si="4"/>
        <v>0</v>
      </c>
      <c r="J24" s="510">
        <f t="shared" ref="J24:J38" si="7">IFERROR(D24/$D$5,0)</f>
        <v>0</v>
      </c>
      <c r="K24" s="325"/>
    </row>
    <row r="25" spans="1:14" s="113" customFormat="1" ht="14.1" customHeight="1">
      <c r="A25" s="1192"/>
      <c r="B25" s="1180" t="s">
        <v>95</v>
      </c>
      <c r="C25" s="1181"/>
      <c r="D25" s="752"/>
      <c r="E25" s="339">
        <f t="shared" si="6"/>
        <v>0</v>
      </c>
      <c r="F25" s="328">
        <f t="shared" si="4"/>
        <v>0</v>
      </c>
      <c r="G25" s="428">
        <f t="shared" si="4"/>
        <v>0</v>
      </c>
      <c r="H25" s="309">
        <f t="shared" si="4"/>
        <v>0</v>
      </c>
      <c r="I25" s="451">
        <f t="shared" si="4"/>
        <v>0</v>
      </c>
      <c r="J25" s="510">
        <f t="shared" si="7"/>
        <v>0</v>
      </c>
      <c r="K25" s="325"/>
    </row>
    <row r="26" spans="1:14" s="113" customFormat="1" ht="14.1" customHeight="1">
      <c r="A26" s="1192"/>
      <c r="B26" s="1180" t="s">
        <v>96</v>
      </c>
      <c r="C26" s="1181"/>
      <c r="D26" s="753"/>
      <c r="E26" s="411">
        <f t="shared" si="6"/>
        <v>0</v>
      </c>
      <c r="F26" s="333">
        <f t="shared" si="4"/>
        <v>0</v>
      </c>
      <c r="G26" s="428">
        <f t="shared" si="4"/>
        <v>0</v>
      </c>
      <c r="H26" s="309">
        <f t="shared" si="4"/>
        <v>0</v>
      </c>
      <c r="I26" s="451">
        <f t="shared" si="4"/>
        <v>0</v>
      </c>
      <c r="J26" s="510">
        <f t="shared" si="7"/>
        <v>0</v>
      </c>
      <c r="K26" s="325"/>
    </row>
    <row r="27" spans="1:14" s="113" customFormat="1" ht="14.1" customHeight="1">
      <c r="A27" s="1192"/>
      <c r="B27" s="1180" t="s">
        <v>97</v>
      </c>
      <c r="C27" s="1181"/>
      <c r="D27" s="754"/>
      <c r="E27" s="500">
        <f t="shared" si="6"/>
        <v>0</v>
      </c>
      <c r="F27" s="329">
        <f t="shared" si="4"/>
        <v>0</v>
      </c>
      <c r="G27" s="428">
        <f t="shared" si="4"/>
        <v>0</v>
      </c>
      <c r="H27" s="309">
        <f t="shared" si="4"/>
        <v>0</v>
      </c>
      <c r="I27" s="451">
        <f t="shared" si="4"/>
        <v>0</v>
      </c>
      <c r="J27" s="510">
        <f t="shared" si="7"/>
        <v>0</v>
      </c>
      <c r="K27" s="325"/>
    </row>
    <row r="28" spans="1:14" ht="14.1" customHeight="1">
      <c r="A28" s="1192"/>
      <c r="B28" s="1180" t="s">
        <v>98</v>
      </c>
      <c r="C28" s="1181"/>
      <c r="D28" s="754"/>
      <c r="E28" s="500">
        <f t="shared" si="6"/>
        <v>0</v>
      </c>
      <c r="F28" s="329">
        <f t="shared" si="4"/>
        <v>0</v>
      </c>
      <c r="G28" s="428">
        <f t="shared" si="4"/>
        <v>0</v>
      </c>
      <c r="H28" s="309">
        <f t="shared" si="4"/>
        <v>0</v>
      </c>
      <c r="I28" s="451">
        <f t="shared" si="4"/>
        <v>0</v>
      </c>
      <c r="J28" s="510">
        <f t="shared" si="7"/>
        <v>0</v>
      </c>
      <c r="K28" s="325"/>
    </row>
    <row r="29" spans="1:14" ht="14.1" customHeight="1">
      <c r="A29" s="1192"/>
      <c r="B29" s="1180" t="s">
        <v>99</v>
      </c>
      <c r="C29" s="1181"/>
      <c r="D29" s="754"/>
      <c r="E29" s="500">
        <f t="shared" si="6"/>
        <v>0</v>
      </c>
      <c r="F29" s="329">
        <f t="shared" si="4"/>
        <v>0</v>
      </c>
      <c r="G29" s="501">
        <f t="shared" si="4"/>
        <v>0</v>
      </c>
      <c r="H29" s="502">
        <f t="shared" si="4"/>
        <v>0</v>
      </c>
      <c r="I29" s="451">
        <f t="shared" si="4"/>
        <v>0</v>
      </c>
      <c r="J29" s="510">
        <f t="shared" si="7"/>
        <v>0</v>
      </c>
      <c r="K29" s="325"/>
    </row>
    <row r="30" spans="1:14" ht="14.1" customHeight="1">
      <c r="A30" s="1192"/>
      <c r="B30" s="1178" t="s">
        <v>100</v>
      </c>
      <c r="C30" s="1179"/>
      <c r="D30" s="499">
        <f>④減価償却費計算!R64</f>
        <v>0</v>
      </c>
      <c r="E30" s="500">
        <f>④減価償却費計算!S64</f>
        <v>0</v>
      </c>
      <c r="F30" s="329">
        <f>④減価償却費計算!T64</f>
        <v>0</v>
      </c>
      <c r="G30" s="501">
        <f>④減価償却費計算!U64</f>
        <v>0</v>
      </c>
      <c r="H30" s="502">
        <f>④減価償却費計算!V64</f>
        <v>0</v>
      </c>
      <c r="I30" s="452">
        <f>④減価償却費計算!W64</f>
        <v>0</v>
      </c>
      <c r="J30" s="513"/>
      <c r="K30" s="325"/>
    </row>
    <row r="31" spans="1:14" ht="14.1" customHeight="1">
      <c r="A31" s="1192"/>
      <c r="B31" s="1180" t="s">
        <v>101</v>
      </c>
      <c r="C31" s="1181"/>
      <c r="D31" s="499">
        <f>D30*0.1</f>
        <v>0</v>
      </c>
      <c r="E31" s="500">
        <f t="shared" ref="E31:I31" si="8">E30*0.1</f>
        <v>0</v>
      </c>
      <c r="F31" s="329">
        <f t="shared" si="8"/>
        <v>0</v>
      </c>
      <c r="G31" s="428">
        <f t="shared" si="8"/>
        <v>0</v>
      </c>
      <c r="H31" s="309">
        <f t="shared" si="8"/>
        <v>0</v>
      </c>
      <c r="I31" s="451">
        <f t="shared" si="8"/>
        <v>0</v>
      </c>
      <c r="J31" s="519"/>
      <c r="K31" s="325"/>
    </row>
    <row r="32" spans="1:14" ht="14.1" customHeight="1">
      <c r="A32" s="1192"/>
      <c r="B32" s="1180" t="s">
        <v>102</v>
      </c>
      <c r="C32" s="1181"/>
      <c r="D32" s="754"/>
      <c r="E32" s="500">
        <f t="shared" si="6"/>
        <v>0</v>
      </c>
      <c r="F32" s="329">
        <f t="shared" si="4"/>
        <v>0</v>
      </c>
      <c r="G32" s="428">
        <f t="shared" si="4"/>
        <v>0</v>
      </c>
      <c r="H32" s="309">
        <f t="shared" si="4"/>
        <v>0</v>
      </c>
      <c r="I32" s="451">
        <f t="shared" si="4"/>
        <v>0</v>
      </c>
      <c r="J32" s="510">
        <f t="shared" si="7"/>
        <v>0</v>
      </c>
      <c r="K32" s="325"/>
    </row>
    <row r="33" spans="1:40" ht="14.1" customHeight="1">
      <c r="A33" s="1192"/>
      <c r="B33" s="1180" t="s">
        <v>103</v>
      </c>
      <c r="C33" s="1181"/>
      <c r="D33" s="754"/>
      <c r="E33" s="500">
        <f t="shared" si="6"/>
        <v>0</v>
      </c>
      <c r="F33" s="329">
        <f t="shared" si="4"/>
        <v>0</v>
      </c>
      <c r="G33" s="428">
        <f t="shared" si="4"/>
        <v>0</v>
      </c>
      <c r="H33" s="309">
        <f t="shared" si="4"/>
        <v>0</v>
      </c>
      <c r="I33" s="451">
        <f t="shared" si="4"/>
        <v>0</v>
      </c>
      <c r="J33" s="510">
        <f t="shared" si="7"/>
        <v>0</v>
      </c>
      <c r="K33" s="325"/>
    </row>
    <row r="34" spans="1:40" ht="14.1" customHeight="1">
      <c r="A34" s="1192"/>
      <c r="B34" s="1180" t="s">
        <v>104</v>
      </c>
      <c r="C34" s="1181"/>
      <c r="D34" s="754"/>
      <c r="E34" s="500">
        <f t="shared" si="6"/>
        <v>0</v>
      </c>
      <c r="F34" s="329">
        <f t="shared" si="4"/>
        <v>0</v>
      </c>
      <c r="G34" s="428">
        <f t="shared" si="4"/>
        <v>0</v>
      </c>
      <c r="H34" s="309">
        <f t="shared" si="4"/>
        <v>0</v>
      </c>
      <c r="I34" s="451">
        <f t="shared" si="4"/>
        <v>0</v>
      </c>
      <c r="J34" s="510">
        <f>IFERROR(D34/$D$5,0)</f>
        <v>0</v>
      </c>
      <c r="K34" s="325"/>
    </row>
    <row r="35" spans="1:40" ht="14.1" customHeight="1">
      <c r="A35" s="1192"/>
      <c r="B35" s="1180" t="s">
        <v>105</v>
      </c>
      <c r="C35" s="1181"/>
      <c r="D35" s="754"/>
      <c r="E35" s="500">
        <f t="shared" si="6"/>
        <v>0</v>
      </c>
      <c r="F35" s="329">
        <f t="shared" si="4"/>
        <v>0</v>
      </c>
      <c r="G35" s="428">
        <f t="shared" si="4"/>
        <v>0</v>
      </c>
      <c r="H35" s="309">
        <f t="shared" si="4"/>
        <v>0</v>
      </c>
      <c r="I35" s="451">
        <f t="shared" si="4"/>
        <v>0</v>
      </c>
      <c r="J35" s="510">
        <f>IFERROR(D35/$D$5,0)</f>
        <v>0</v>
      </c>
      <c r="K35" s="325"/>
    </row>
    <row r="36" spans="1:40" ht="14.1" customHeight="1">
      <c r="A36" s="1192"/>
      <c r="B36" s="1180" t="s">
        <v>106</v>
      </c>
      <c r="C36" s="1181"/>
      <c r="D36" s="755"/>
      <c r="E36" s="340">
        <f t="shared" si="6"/>
        <v>0</v>
      </c>
      <c r="F36" s="286">
        <f t="shared" si="4"/>
        <v>0</v>
      </c>
      <c r="G36" s="429">
        <f t="shared" si="4"/>
        <v>0</v>
      </c>
      <c r="H36" s="309">
        <f t="shared" si="4"/>
        <v>0</v>
      </c>
      <c r="I36" s="451">
        <f t="shared" si="4"/>
        <v>0</v>
      </c>
      <c r="J36" s="510">
        <f t="shared" si="7"/>
        <v>0</v>
      </c>
      <c r="K36" s="325"/>
    </row>
    <row r="37" spans="1:40" ht="14.1" customHeight="1">
      <c r="A37" s="601"/>
      <c r="B37" s="1229" t="s">
        <v>107</v>
      </c>
      <c r="C37" s="1230"/>
      <c r="D37" s="755"/>
      <c r="E37" s="340">
        <f t="shared" si="6"/>
        <v>0</v>
      </c>
      <c r="F37" s="286">
        <f t="shared" si="4"/>
        <v>0</v>
      </c>
      <c r="G37" s="426">
        <f t="shared" si="4"/>
        <v>0</v>
      </c>
      <c r="H37" s="309">
        <f t="shared" si="4"/>
        <v>0</v>
      </c>
      <c r="I37" s="451">
        <f t="shared" si="4"/>
        <v>0</v>
      </c>
      <c r="J37" s="510">
        <f t="shared" si="7"/>
        <v>0</v>
      </c>
      <c r="K37" s="325"/>
    </row>
    <row r="38" spans="1:40" s="127" customFormat="1" ht="18.75" customHeight="1" thickBot="1">
      <c r="A38" s="123"/>
      <c r="B38" s="1160" t="s">
        <v>108</v>
      </c>
      <c r="C38" s="1161"/>
      <c r="D38" s="756"/>
      <c r="E38" s="341">
        <f t="shared" si="6"/>
        <v>0</v>
      </c>
      <c r="F38" s="330">
        <f t="shared" si="6"/>
        <v>0</v>
      </c>
      <c r="G38" s="430">
        <f t="shared" si="6"/>
        <v>0</v>
      </c>
      <c r="H38" s="309">
        <f t="shared" si="6"/>
        <v>0</v>
      </c>
      <c r="I38" s="451">
        <f t="shared" si="6"/>
        <v>0</v>
      </c>
      <c r="J38" s="511">
        <f t="shared" si="7"/>
        <v>0</v>
      </c>
      <c r="K38" s="325"/>
    </row>
    <row r="39" spans="1:40" ht="14.1" customHeight="1" thickBot="1">
      <c r="A39" s="128"/>
      <c r="B39" s="1150" t="s">
        <v>109</v>
      </c>
      <c r="C39" s="1151"/>
      <c r="D39" s="486">
        <f>SUM(D20:D38)</f>
        <v>0</v>
      </c>
      <c r="E39" s="342">
        <f>SUM(E20:E38)</f>
        <v>0</v>
      </c>
      <c r="F39" s="331">
        <f t="shared" ref="F39:I39" si="9">SUM(F20:F38)</f>
        <v>0</v>
      </c>
      <c r="G39" s="431">
        <f t="shared" si="9"/>
        <v>0</v>
      </c>
      <c r="H39" s="306">
        <f t="shared" si="9"/>
        <v>0</v>
      </c>
      <c r="I39" s="448">
        <f t="shared" si="9"/>
        <v>0</v>
      </c>
      <c r="J39" s="508"/>
      <c r="K39" s="325"/>
    </row>
    <row r="40" spans="1:40" ht="14.1" customHeight="1" thickBot="1">
      <c r="A40" s="1150" t="s">
        <v>110</v>
      </c>
      <c r="B40" s="1151"/>
      <c r="C40" s="1151"/>
      <c r="D40" s="486">
        <f t="shared" ref="D40:H40" si="10">((9*400000)/60)*D5</f>
        <v>0</v>
      </c>
      <c r="E40" s="342">
        <f t="shared" si="10"/>
        <v>0</v>
      </c>
      <c r="F40" s="331">
        <f t="shared" si="10"/>
        <v>0</v>
      </c>
      <c r="G40" s="431">
        <f t="shared" si="10"/>
        <v>0</v>
      </c>
      <c r="H40" s="306">
        <f t="shared" si="10"/>
        <v>0</v>
      </c>
      <c r="I40" s="448">
        <f>((9*400000)/60)*I5</f>
        <v>0</v>
      </c>
      <c r="J40" s="508"/>
      <c r="K40" s="325"/>
    </row>
    <row r="41" spans="1:40" ht="14.1" customHeight="1" thickBot="1">
      <c r="A41" s="1150" t="s">
        <v>111</v>
      </c>
      <c r="B41" s="1151"/>
      <c r="C41" s="1151"/>
      <c r="D41" s="486">
        <f t="shared" ref="D41:I41" si="11">D39</f>
        <v>0</v>
      </c>
      <c r="E41" s="342">
        <f t="shared" si="11"/>
        <v>0</v>
      </c>
      <c r="F41" s="331">
        <f t="shared" si="11"/>
        <v>0</v>
      </c>
      <c r="G41" s="431">
        <f t="shared" si="11"/>
        <v>0</v>
      </c>
      <c r="H41" s="306">
        <f t="shared" si="11"/>
        <v>0</v>
      </c>
      <c r="I41" s="448">
        <f t="shared" si="11"/>
        <v>0</v>
      </c>
      <c r="J41" s="508"/>
      <c r="K41" s="325"/>
    </row>
    <row r="42" spans="1:40" ht="14.1" customHeight="1" thickBot="1">
      <c r="A42" s="1231" t="s">
        <v>112</v>
      </c>
      <c r="B42" s="1227" t="s">
        <v>113</v>
      </c>
      <c r="C42" s="1228"/>
      <c r="D42" s="772"/>
      <c r="E42" s="773"/>
      <c r="F42" s="774"/>
      <c r="G42" s="775"/>
      <c r="H42" s="776"/>
      <c r="I42" s="777"/>
      <c r="J42" s="516"/>
      <c r="L42" s="84" t="s">
        <v>333</v>
      </c>
    </row>
    <row r="43" spans="1:40" ht="14.1" customHeight="1">
      <c r="A43" s="1232"/>
      <c r="B43" s="1148" t="s">
        <v>114</v>
      </c>
      <c r="C43" s="1149"/>
      <c r="D43" s="487">
        <f>D$9*D$12*$M43+D$9*$M44+D$9*$M45</f>
        <v>0</v>
      </c>
      <c r="E43" s="343">
        <f t="shared" ref="E43:I43" si="12">E$9*E$12*$M43+E$9*$M44+E$9*$M45</f>
        <v>0</v>
      </c>
      <c r="F43" s="323">
        <f t="shared" si="12"/>
        <v>0</v>
      </c>
      <c r="G43" s="427">
        <f t="shared" si="12"/>
        <v>0</v>
      </c>
      <c r="H43" s="308">
        <f t="shared" si="12"/>
        <v>0</v>
      </c>
      <c r="I43" s="450">
        <f t="shared" si="12"/>
        <v>0</v>
      </c>
      <c r="J43" s="857"/>
      <c r="K43" s="84" t="s">
        <v>328</v>
      </c>
      <c r="L43" s="602" t="s">
        <v>334</v>
      </c>
      <c r="M43" s="865">
        <v>0.02</v>
      </c>
    </row>
    <row r="44" spans="1:40" ht="14.1" customHeight="1">
      <c r="A44" s="1232"/>
      <c r="B44" s="1144" t="s">
        <v>115</v>
      </c>
      <c r="C44" s="1145"/>
      <c r="D44" s="487">
        <f t="shared" ref="D44:I45" si="13">D$5*$J44</f>
        <v>0</v>
      </c>
      <c r="E44" s="343">
        <f t="shared" si="13"/>
        <v>0</v>
      </c>
      <c r="F44" s="323">
        <f t="shared" si="13"/>
        <v>0</v>
      </c>
      <c r="G44" s="427">
        <f t="shared" si="13"/>
        <v>0</v>
      </c>
      <c r="H44" s="308">
        <f t="shared" si="13"/>
        <v>0</v>
      </c>
      <c r="I44" s="450">
        <f t="shared" si="13"/>
        <v>0</v>
      </c>
      <c r="J44" s="498"/>
      <c r="L44" s="599" t="s">
        <v>330</v>
      </c>
      <c r="M44" s="678">
        <v>2510</v>
      </c>
    </row>
    <row r="45" spans="1:40" s="83" customFormat="1" ht="14.1" customHeight="1" thickBot="1">
      <c r="A45" s="1232"/>
      <c r="B45" s="1146" t="s">
        <v>116</v>
      </c>
      <c r="C45" s="1147"/>
      <c r="D45" s="503">
        <f t="shared" si="13"/>
        <v>0</v>
      </c>
      <c r="E45" s="504">
        <f t="shared" si="13"/>
        <v>0</v>
      </c>
      <c r="F45" s="332">
        <f t="shared" si="13"/>
        <v>0</v>
      </c>
      <c r="G45" s="505">
        <f t="shared" si="13"/>
        <v>0</v>
      </c>
      <c r="H45" s="506">
        <f t="shared" si="13"/>
        <v>0</v>
      </c>
      <c r="I45" s="507">
        <f t="shared" si="13"/>
        <v>0</v>
      </c>
      <c r="J45" s="498"/>
      <c r="K45" s="84"/>
      <c r="L45" s="598" t="s">
        <v>300</v>
      </c>
      <c r="M45" s="679">
        <v>300</v>
      </c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</row>
    <row r="46" spans="1:40" s="83" customFormat="1" ht="14.1" customHeight="1" thickBot="1">
      <c r="A46" s="1232"/>
      <c r="B46" s="1154" t="s">
        <v>117</v>
      </c>
      <c r="C46" s="1155"/>
      <c r="D46" s="490">
        <f>D$5*$M50*$N50+D$7*$M49*$N49+D$5*$M48*$N48</f>
        <v>0</v>
      </c>
      <c r="E46" s="346">
        <f t="shared" ref="E46:H46" si="14">E$5*$M48*$N48+E$7*$M49*O$49</f>
        <v>0</v>
      </c>
      <c r="F46" s="333">
        <f t="shared" si="14"/>
        <v>0</v>
      </c>
      <c r="G46" s="428">
        <f t="shared" si="14"/>
        <v>0</v>
      </c>
      <c r="H46" s="309">
        <f t="shared" si="14"/>
        <v>0</v>
      </c>
      <c r="I46" s="451">
        <f>I$5*$M48*$N48+I$7*$M49*$S49</f>
        <v>0</v>
      </c>
      <c r="J46" s="514"/>
      <c r="K46" s="849" t="s">
        <v>328</v>
      </c>
      <c r="L46" s="113" t="s">
        <v>331</v>
      </c>
    </row>
    <row r="47" spans="1:40" s="83" customFormat="1" ht="14.1" customHeight="1" thickBot="1">
      <c r="A47" s="1232"/>
      <c r="B47" s="1189" t="s">
        <v>335</v>
      </c>
      <c r="C47" s="1190"/>
      <c r="D47" s="757">
        <f t="shared" ref="D47:I47" si="15">D$5*$J47</f>
        <v>0</v>
      </c>
      <c r="E47" s="869">
        <f t="shared" si="15"/>
        <v>0</v>
      </c>
      <c r="F47" s="870">
        <f t="shared" si="15"/>
        <v>0</v>
      </c>
      <c r="G47" s="871">
        <f t="shared" si="15"/>
        <v>0</v>
      </c>
      <c r="H47" s="872">
        <f t="shared" si="15"/>
        <v>0</v>
      </c>
      <c r="I47" s="873">
        <f t="shared" si="15"/>
        <v>0</v>
      </c>
      <c r="J47" s="874"/>
      <c r="L47" s="862"/>
      <c r="M47" s="863" t="s">
        <v>301</v>
      </c>
      <c r="N47" s="864" t="s">
        <v>302</v>
      </c>
    </row>
    <row r="48" spans="1:40" s="83" customFormat="1" ht="14.1" customHeight="1">
      <c r="A48" s="1232"/>
      <c r="B48" s="1216" t="s">
        <v>118</v>
      </c>
      <c r="C48" s="1158" t="s">
        <v>119</v>
      </c>
      <c r="D48" s="1142"/>
      <c r="E48" s="1164"/>
      <c r="F48" s="1166"/>
      <c r="G48" s="1169"/>
      <c r="H48" s="1225"/>
      <c r="I48" s="1171"/>
      <c r="J48" s="1173" t="str">
        <f t="shared" ref="J48:J50" si="16">IF(D48="","",D48/$D$5)</f>
        <v/>
      </c>
      <c r="L48" s="860" t="s">
        <v>329</v>
      </c>
      <c r="M48" s="861">
        <v>400000</v>
      </c>
      <c r="N48" s="866">
        <v>0.03</v>
      </c>
    </row>
    <row r="49" spans="1:14" s="83" customFormat="1" ht="14.1" customHeight="1">
      <c r="A49" s="1232"/>
      <c r="B49" s="1217"/>
      <c r="C49" s="1159"/>
      <c r="D49" s="1143"/>
      <c r="E49" s="1165"/>
      <c r="F49" s="1167"/>
      <c r="G49" s="1170"/>
      <c r="H49" s="1226"/>
      <c r="I49" s="1172"/>
      <c r="J49" s="1174"/>
      <c r="L49" s="599" t="s">
        <v>64</v>
      </c>
      <c r="M49" s="858"/>
      <c r="N49" s="867">
        <v>0</v>
      </c>
    </row>
    <row r="50" spans="1:14" s="83" customFormat="1" ht="14.1" customHeight="1" thickBot="1">
      <c r="A50" s="1232"/>
      <c r="B50" s="1217"/>
      <c r="C50" s="1158" t="s">
        <v>120</v>
      </c>
      <c r="D50" s="1142"/>
      <c r="E50" s="1164"/>
      <c r="F50" s="1166"/>
      <c r="G50" s="1169"/>
      <c r="H50" s="1225"/>
      <c r="I50" s="1171"/>
      <c r="J50" s="1173" t="str">
        <f t="shared" si="16"/>
        <v/>
      </c>
      <c r="L50" s="598" t="s">
        <v>332</v>
      </c>
      <c r="M50" s="859"/>
      <c r="N50" s="868">
        <v>0</v>
      </c>
    </row>
    <row r="51" spans="1:14" s="83" customFormat="1" ht="14.1" customHeight="1" thickBot="1">
      <c r="A51" s="1233"/>
      <c r="B51" s="1218"/>
      <c r="C51" s="1215"/>
      <c r="D51" s="1222"/>
      <c r="E51" s="1168"/>
      <c r="F51" s="1167"/>
      <c r="G51" s="1170"/>
      <c r="H51" s="1226"/>
      <c r="I51" s="1172"/>
      <c r="J51" s="1175"/>
    </row>
    <row r="52" spans="1:14" s="83" customFormat="1" ht="14.1" customHeight="1" thickBot="1">
      <c r="A52" s="1197" t="s">
        <v>121</v>
      </c>
      <c r="B52" s="1198"/>
      <c r="C52" s="1198"/>
      <c r="D52" s="488">
        <f>D42+D46+D47+D48-D50</f>
        <v>0</v>
      </c>
      <c r="E52" s="344">
        <f>E42+E46+E47+E48-E50</f>
        <v>0</v>
      </c>
      <c r="F52" s="334">
        <f t="shared" ref="F52:I52" si="17">F42+F46+F47+F48-F50</f>
        <v>0</v>
      </c>
      <c r="G52" s="432">
        <f t="shared" si="17"/>
        <v>0</v>
      </c>
      <c r="H52" s="463">
        <f t="shared" si="17"/>
        <v>0</v>
      </c>
      <c r="I52" s="453">
        <f t="shared" si="17"/>
        <v>0</v>
      </c>
      <c r="J52" s="518"/>
    </row>
    <row r="53" spans="1:14" s="83" customFormat="1" ht="14.1" customHeight="1">
      <c r="A53" s="1185" t="s">
        <v>122</v>
      </c>
      <c r="B53" s="1187" t="s">
        <v>123</v>
      </c>
      <c r="C53" s="1188"/>
      <c r="D53" s="489">
        <f t="shared" ref="D53:I54" si="18">D$5*$J53</f>
        <v>0</v>
      </c>
      <c r="E53" s="345">
        <f t="shared" si="18"/>
        <v>0</v>
      </c>
      <c r="F53" s="333">
        <f t="shared" si="18"/>
        <v>0</v>
      </c>
      <c r="G53" s="428">
        <f t="shared" si="18"/>
        <v>0</v>
      </c>
      <c r="H53" s="464">
        <f t="shared" si="18"/>
        <v>0</v>
      </c>
      <c r="I53" s="454">
        <f t="shared" si="18"/>
        <v>0</v>
      </c>
      <c r="J53" s="517">
        <f>136125/60</f>
        <v>2268.75</v>
      </c>
      <c r="K53" s="849" t="s">
        <v>328</v>
      </c>
      <c r="L53" s="883" t="s">
        <v>336</v>
      </c>
    </row>
    <row r="54" spans="1:14" s="83" customFormat="1" ht="14.1" customHeight="1">
      <c r="A54" s="1186"/>
      <c r="B54" s="1180" t="s">
        <v>124</v>
      </c>
      <c r="C54" s="1181"/>
      <c r="D54" s="489">
        <f t="shared" si="18"/>
        <v>0</v>
      </c>
      <c r="E54" s="345">
        <f t="shared" si="18"/>
        <v>0</v>
      </c>
      <c r="F54" s="333">
        <f t="shared" si="18"/>
        <v>0</v>
      </c>
      <c r="G54" s="428">
        <f t="shared" si="18"/>
        <v>0</v>
      </c>
      <c r="H54" s="464">
        <f t="shared" si="18"/>
        <v>0</v>
      </c>
      <c r="I54" s="454">
        <f t="shared" si="18"/>
        <v>0</v>
      </c>
      <c r="J54" s="515">
        <f>545095/60</f>
        <v>9084.9166666666661</v>
      </c>
      <c r="K54" s="849" t="s">
        <v>328</v>
      </c>
      <c r="L54" s="883" t="s">
        <v>336</v>
      </c>
    </row>
    <row r="55" spans="1:14" s="83" customFormat="1" ht="14.1" customHeight="1">
      <c r="A55" s="1186"/>
      <c r="B55" s="1199" t="s">
        <v>125</v>
      </c>
      <c r="C55" s="1200"/>
      <c r="D55" s="884"/>
      <c r="E55" s="885"/>
      <c r="F55" s="886"/>
      <c r="G55" s="887"/>
      <c r="H55" s="888"/>
      <c r="I55" s="889"/>
      <c r="J55" s="881"/>
    </row>
    <row r="56" spans="1:14" s="83" customFormat="1" ht="14.1" customHeight="1" thickBot="1">
      <c r="A56" s="1186"/>
      <c r="B56" s="1207" t="s">
        <v>126</v>
      </c>
      <c r="C56" s="1208"/>
      <c r="D56" s="875"/>
      <c r="E56" s="876"/>
      <c r="F56" s="877"/>
      <c r="G56" s="878"/>
      <c r="H56" s="879"/>
      <c r="I56" s="880"/>
      <c r="J56" s="882"/>
    </row>
    <row r="57" spans="1:14" s="83" customFormat="1" ht="14.1" customHeight="1" thickBot="1">
      <c r="A57" s="1219" t="s">
        <v>127</v>
      </c>
      <c r="B57" s="1220"/>
      <c r="C57" s="1221"/>
      <c r="D57" s="486">
        <f>SUM(D53:D56)</f>
        <v>0</v>
      </c>
      <c r="E57" s="342">
        <f>SUM(E53:E56)</f>
        <v>0</v>
      </c>
      <c r="F57" s="285">
        <f t="shared" ref="F57:I57" si="19">SUM(F53:F56)</f>
        <v>0</v>
      </c>
      <c r="G57" s="433">
        <f t="shared" si="19"/>
        <v>0</v>
      </c>
      <c r="H57" s="310">
        <f t="shared" si="19"/>
        <v>0</v>
      </c>
      <c r="I57" s="455">
        <f t="shared" si="19"/>
        <v>0</v>
      </c>
      <c r="J57" s="149"/>
      <c r="K57" s="895"/>
    </row>
    <row r="58" spans="1:14" s="83" customFormat="1" ht="14.1" customHeight="1" thickBot="1">
      <c r="A58" s="1182" t="s">
        <v>128</v>
      </c>
      <c r="B58" s="1183"/>
      <c r="C58" s="1184"/>
      <c r="D58" s="480">
        <f>D41+D52+D57</f>
        <v>0</v>
      </c>
      <c r="E58" s="337">
        <f>E41+E52+E57</f>
        <v>0</v>
      </c>
      <c r="F58" s="284">
        <f t="shared" ref="F58:I58" si="20">F41+F52+F57</f>
        <v>0</v>
      </c>
      <c r="G58" s="434">
        <f t="shared" si="20"/>
        <v>0</v>
      </c>
      <c r="H58" s="311">
        <f t="shared" si="20"/>
        <v>0</v>
      </c>
      <c r="I58" s="456">
        <f t="shared" si="20"/>
        <v>0</v>
      </c>
      <c r="J58" s="149"/>
      <c r="K58" s="895"/>
    </row>
    <row r="59" spans="1:14" s="83" customFormat="1" ht="14.1" customHeight="1" thickBot="1">
      <c r="A59" s="84"/>
      <c r="B59" s="84"/>
      <c r="C59" s="84"/>
      <c r="D59" s="132"/>
      <c r="E59" s="132"/>
      <c r="F59" s="133"/>
      <c r="G59" s="84"/>
      <c r="H59" s="84"/>
      <c r="I59" s="84"/>
    </row>
    <row r="60" spans="1:14" s="83" customFormat="1" ht="14.1" customHeight="1" thickBot="1">
      <c r="A60" s="1182" t="s">
        <v>129</v>
      </c>
      <c r="B60" s="1183"/>
      <c r="C60" s="1183"/>
      <c r="D60" s="354">
        <f>D19-D58</f>
        <v>0</v>
      </c>
      <c r="E60" s="354">
        <f>E19-E58</f>
        <v>0</v>
      </c>
      <c r="F60" s="355">
        <f>F19-F58</f>
        <v>0</v>
      </c>
      <c r="G60" s="355">
        <f t="shared" ref="G60:I60" si="21">G19-G58</f>
        <v>0</v>
      </c>
      <c r="H60" s="764">
        <f t="shared" si="21"/>
        <v>0</v>
      </c>
      <c r="I60" s="412">
        <f t="shared" si="21"/>
        <v>0</v>
      </c>
    </row>
    <row r="61" spans="1:14" s="83" customFormat="1" ht="14.1" customHeight="1">
      <c r="A61" s="84"/>
      <c r="B61" s="84"/>
      <c r="C61" s="84"/>
      <c r="D61" s="86"/>
      <c r="E61" s="86"/>
      <c r="F61" s="84"/>
      <c r="G61" s="84"/>
      <c r="H61" s="84"/>
      <c r="I61" s="84"/>
    </row>
    <row r="62" spans="1:14" s="83" customFormat="1" ht="14.1" customHeight="1">
      <c r="C62" s="84"/>
      <c r="D62" s="86"/>
      <c r="E62" s="86"/>
      <c r="F62" s="84"/>
      <c r="G62" s="84"/>
      <c r="H62" s="84"/>
      <c r="I62" s="84"/>
    </row>
    <row r="63" spans="1:14" s="83" customFormat="1" ht="14.1" customHeight="1">
      <c r="C63" s="84"/>
      <c r="D63" s="86"/>
      <c r="E63" s="86"/>
      <c r="F63" s="84"/>
      <c r="G63" s="84"/>
      <c r="H63" s="84"/>
      <c r="I63" s="84"/>
    </row>
    <row r="64" spans="1:14" s="83" customFormat="1" ht="14.1" customHeight="1">
      <c r="C64" s="84"/>
      <c r="D64" s="86"/>
      <c r="E64" s="86"/>
      <c r="F64" s="84"/>
      <c r="G64" s="84"/>
      <c r="H64" s="84"/>
      <c r="I64" s="84"/>
    </row>
    <row r="65" spans="1:40" s="83" customFormat="1" ht="14.1" customHeight="1">
      <c r="C65" s="84"/>
      <c r="D65" s="86"/>
      <c r="E65" s="86"/>
      <c r="F65" s="84"/>
      <c r="G65" s="84"/>
      <c r="H65" s="84"/>
      <c r="I65" s="84"/>
    </row>
    <row r="66" spans="1:40" s="83" customFormat="1" ht="14.1" customHeight="1">
      <c r="C66" s="84"/>
      <c r="D66" s="86"/>
      <c r="E66" s="86"/>
      <c r="F66" s="84"/>
      <c r="G66" s="84"/>
      <c r="H66" s="84"/>
      <c r="I66" s="84"/>
    </row>
    <row r="67" spans="1:40" s="83" customFormat="1" ht="14.1" customHeight="1">
      <c r="C67" s="84"/>
      <c r="D67" s="86"/>
      <c r="E67" s="86"/>
      <c r="F67" s="84"/>
      <c r="G67" s="84"/>
      <c r="H67" s="84"/>
      <c r="I67" s="84"/>
    </row>
    <row r="68" spans="1:40" s="83" customFormat="1" ht="14.1" customHeight="1">
      <c r="C68" s="84"/>
      <c r="D68" s="86"/>
      <c r="E68" s="86"/>
      <c r="F68" s="84"/>
      <c r="G68" s="84"/>
      <c r="H68" s="84"/>
      <c r="I68" s="84"/>
    </row>
    <row r="69" spans="1:40" s="83" customFormat="1" ht="14.1" customHeight="1">
      <c r="C69" s="134"/>
      <c r="D69" s="86"/>
      <c r="E69" s="86"/>
      <c r="F69" s="84"/>
      <c r="G69" s="84"/>
      <c r="H69" s="134"/>
      <c r="I69" s="134"/>
    </row>
    <row r="70" spans="1:40" s="83" customFormat="1" ht="14.1" customHeight="1">
      <c r="C70" s="134"/>
      <c r="D70" s="86"/>
      <c r="E70" s="86"/>
      <c r="F70" s="84"/>
      <c r="G70" s="84"/>
      <c r="H70" s="134"/>
      <c r="I70" s="134"/>
    </row>
    <row r="71" spans="1:40" s="83" customFormat="1" ht="14.1" customHeight="1">
      <c r="C71" s="84"/>
      <c r="D71" s="86"/>
      <c r="E71" s="86"/>
      <c r="F71" s="84"/>
      <c r="G71" s="84"/>
      <c r="H71" s="84"/>
      <c r="I71" s="84"/>
    </row>
    <row r="72" spans="1:40" s="83" customFormat="1" ht="14.1" customHeight="1">
      <c r="A72" s="84"/>
      <c r="B72" s="84"/>
      <c r="C72" s="84"/>
      <c r="D72" s="86"/>
      <c r="E72" s="86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</row>
    <row r="73" spans="1:40" s="83" customFormat="1" ht="14.1" customHeight="1">
      <c r="A73" s="84"/>
      <c r="B73" s="84"/>
      <c r="C73" s="84"/>
      <c r="D73" s="86"/>
      <c r="E73" s="86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</row>
    <row r="74" spans="1:40" s="83" customFormat="1" ht="14.1" customHeight="1">
      <c r="A74" s="84"/>
      <c r="B74" s="84"/>
      <c r="C74" s="84"/>
      <c r="D74" s="86"/>
      <c r="E74" s="86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</row>
    <row r="75" spans="1:40" s="83" customFormat="1" ht="14.1" customHeight="1">
      <c r="A75" s="84"/>
      <c r="B75" s="84"/>
      <c r="C75" s="84"/>
      <c r="D75" s="86"/>
      <c r="E75" s="86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</row>
  </sheetData>
  <mergeCells count="79">
    <mergeCell ref="B1:H1"/>
    <mergeCell ref="J3:J4"/>
    <mergeCell ref="A4:A10"/>
    <mergeCell ref="B4:C4"/>
    <mergeCell ref="B5:C5"/>
    <mergeCell ref="J5:J10"/>
    <mergeCell ref="B6:C6"/>
    <mergeCell ref="B7:C7"/>
    <mergeCell ref="B8:C8"/>
    <mergeCell ref="B9:C9"/>
    <mergeCell ref="B10:C10"/>
    <mergeCell ref="A11:A18"/>
    <mergeCell ref="B11:C11"/>
    <mergeCell ref="J11:J12"/>
    <mergeCell ref="B12:C12"/>
    <mergeCell ref="B13:C13"/>
    <mergeCell ref="B14:C14"/>
    <mergeCell ref="B15:C15"/>
    <mergeCell ref="B16:C16"/>
    <mergeCell ref="B17:C17"/>
    <mergeCell ref="B18:C18"/>
    <mergeCell ref="A19:C19"/>
    <mergeCell ref="A20:A36"/>
    <mergeCell ref="B20:C20"/>
    <mergeCell ref="B21:C21"/>
    <mergeCell ref="B22:C22"/>
    <mergeCell ref="B23:C23"/>
    <mergeCell ref="B29:C29"/>
    <mergeCell ref="B30:C30"/>
    <mergeCell ref="B31:C31"/>
    <mergeCell ref="B37:C37"/>
    <mergeCell ref="L23:M23"/>
    <mergeCell ref="B24:C24"/>
    <mergeCell ref="B25:C25"/>
    <mergeCell ref="B26:C26"/>
    <mergeCell ref="B27:C27"/>
    <mergeCell ref="B28:C28"/>
    <mergeCell ref="B32:C32"/>
    <mergeCell ref="B33:C33"/>
    <mergeCell ref="B34:C34"/>
    <mergeCell ref="B35:C35"/>
    <mergeCell ref="B36:C36"/>
    <mergeCell ref="B38:C38"/>
    <mergeCell ref="B39:C39"/>
    <mergeCell ref="A40:C40"/>
    <mergeCell ref="A41:C41"/>
    <mergeCell ref="A42:A51"/>
    <mergeCell ref="B42:C42"/>
    <mergeCell ref="B43:C43"/>
    <mergeCell ref="B44:C44"/>
    <mergeCell ref="B45:C45"/>
    <mergeCell ref="B46:C46"/>
    <mergeCell ref="B47:C47"/>
    <mergeCell ref="B48:B51"/>
    <mergeCell ref="C48:C49"/>
    <mergeCell ref="J48:J49"/>
    <mergeCell ref="C50:C51"/>
    <mergeCell ref="D50:D51"/>
    <mergeCell ref="E50:E51"/>
    <mergeCell ref="F50:F51"/>
    <mergeCell ref="G50:G51"/>
    <mergeCell ref="H50:H51"/>
    <mergeCell ref="F48:F49"/>
    <mergeCell ref="D48:D49"/>
    <mergeCell ref="E48:E49"/>
    <mergeCell ref="G48:G49"/>
    <mergeCell ref="H48:H49"/>
    <mergeCell ref="I48:I49"/>
    <mergeCell ref="A57:C57"/>
    <mergeCell ref="A58:C58"/>
    <mergeCell ref="A60:C60"/>
    <mergeCell ref="I50:I51"/>
    <mergeCell ref="J50:J51"/>
    <mergeCell ref="A52:C52"/>
    <mergeCell ref="A53:A56"/>
    <mergeCell ref="B53:C53"/>
    <mergeCell ref="B54:C54"/>
    <mergeCell ref="B55:C55"/>
    <mergeCell ref="B56:C56"/>
  </mergeCells>
  <phoneticPr fontId="3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表紙</vt:lpstr>
      <vt:lpstr>①飼養計画</vt:lpstr>
      <vt:lpstr>②労働時間（現状-目標）</vt:lpstr>
      <vt:lpstr>①肉用牛繁殖経営（総括）</vt:lpstr>
      <vt:lpstr>④減価償却費計算</vt:lpstr>
      <vt:lpstr>(参考）飼料給与量</vt:lpstr>
      <vt:lpstr>（参考）損益計算書</vt:lpstr>
      <vt:lpstr>③肉用牛繁殖経営（総括）現状入力</vt:lpstr>
      <vt:lpstr>'(参考）飼料給与量'!Print_Area</vt:lpstr>
      <vt:lpstr>'（参考）損益計算書'!Print_Area</vt:lpstr>
      <vt:lpstr>①飼養計画!Print_Area</vt:lpstr>
      <vt:lpstr>'①肉用牛繁殖経営（総括）'!Print_Area</vt:lpstr>
      <vt:lpstr>'②労働時間（現状-目標）'!Print_Area</vt:lpstr>
      <vt:lpstr>'③肉用牛繁殖経営（総括）現状入力'!Print_Area</vt:lpstr>
      <vt:lpstr>④減価償却費計算!Print_Area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高原　佐和子</cp:lastModifiedBy>
  <cp:lastPrinted>2020-05-29T03:01:55Z</cp:lastPrinted>
  <dcterms:created xsi:type="dcterms:W3CDTF">2020-03-03T04:42:58Z</dcterms:created>
  <dcterms:modified xsi:type="dcterms:W3CDTF">2020-12-15T00:13:53Z</dcterms:modified>
</cp:coreProperties>
</file>