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520" windowHeight="6780" tabRatio="806" activeTab="0"/>
  </bookViews>
  <sheets>
    <sheet name="表紙" sheetId="1" r:id="rId1"/>
    <sheet name="①経概況" sheetId="2" r:id="rId2"/>
    <sheet name="②飼養計画" sheetId="3" r:id="rId3"/>
    <sheet name="③農経営計画内訳" sheetId="4" r:id="rId4"/>
    <sheet name="④肉牛繁殖損益" sheetId="5" r:id="rId5"/>
    <sheet name="⑤農改善計画" sheetId="6" r:id="rId6"/>
    <sheet name="⑥固定資産償却" sheetId="7" r:id="rId7"/>
    <sheet name="⑦家計費計画" sheetId="8" r:id="rId8"/>
    <sheet name="⑧償還計画" sheetId="9" r:id="rId9"/>
    <sheet name="⑨農家収支計画" sheetId="10" r:id="rId10"/>
  </sheets>
  <externalReferences>
    <externalReference r:id="rId13"/>
  </externalReferences>
  <definedNames>
    <definedName name="_xlnm.Print_Area" localSheetId="1">'①経概況'!$A$1:$AE$65</definedName>
    <definedName name="_xlnm.Print_Area" localSheetId="2">'②飼養計画'!$A$1:$R$47</definedName>
    <definedName name="_xlnm.Print_Area" localSheetId="3">'③農経営計画内訳'!$A$1:$R$70</definedName>
    <definedName name="_xlnm.Print_Area" localSheetId="4">'④肉牛繁殖損益'!$A$1:$W$52</definedName>
    <definedName name="_xlnm.Print_Area" localSheetId="5">'⑤農改善計画'!$A$1:$R$31</definedName>
    <definedName name="_xlnm.Print_Area" localSheetId="6">'⑥固定資産償却'!$A$1:$AC$84</definedName>
    <definedName name="_xlnm.Print_Area" localSheetId="8">'⑧償還計画'!$A$1:$AD$60</definedName>
    <definedName name="_xlnm.Print_Area" localSheetId="9">'⑨農家収支計画'!$A$1:$Q$51</definedName>
    <definedName name="_xlnm.Print_Area" localSheetId="0">'表紙'!$A$1:$N$26</definedName>
    <definedName name="_xlnm.Print_Titles" localSheetId="2">'②飼養計画'!$3:$4</definedName>
    <definedName name="_xlnm.Print_Titles" localSheetId="8">'⑧償還計画'!$A:$J</definedName>
  </definedNames>
  <calcPr fullCalcOnLoad="1"/>
</workbook>
</file>

<file path=xl/comments2.xml><?xml version="1.0" encoding="utf-8"?>
<comments xmlns="http://schemas.openxmlformats.org/spreadsheetml/2006/main">
  <authors>
    <author>沖縄県庁</author>
  </authors>
  <commentList>
    <comment ref="R45" authorId="0">
      <text>
        <r>
          <rPr>
            <sz val="10"/>
            <rFont val="ＭＳ 明朝"/>
            <family val="1"/>
          </rPr>
          <t>この項目は、固定資産償却シートに入力すると自動的に表示される。</t>
        </r>
      </text>
    </comment>
    <comment ref="A31" authorId="0">
      <text>
        <r>
          <rPr>
            <sz val="10"/>
            <rFont val="ＭＳ 明朝"/>
            <family val="1"/>
          </rPr>
          <t>土地資産の所有状況は、対象者提出の資産証明書より転記する。
また、機械・施設等については、対象者より、聞き取り等も含めて記載する。</t>
        </r>
      </text>
    </comment>
    <comment ref="B58" authorId="0">
      <text>
        <r>
          <rPr>
            <sz val="10"/>
            <rFont val="ＭＳ 明朝"/>
            <family val="1"/>
          </rPr>
          <t>この項目の記入は、固定資産償却シートに入力すると自動的に表示される。</t>
        </r>
      </text>
    </comment>
    <comment ref="R58" authorId="0">
      <text>
        <r>
          <rPr>
            <sz val="10"/>
            <rFont val="ＭＳ 明朝"/>
            <family val="1"/>
          </rPr>
          <t>この項目は、固定資産償却シートに入力すると自動的に表示される。</t>
        </r>
      </text>
    </comment>
    <comment ref="E58" authorId="0">
      <text>
        <r>
          <rPr>
            <sz val="10"/>
            <rFont val="ＭＳ 明朝"/>
            <family val="1"/>
          </rPr>
          <t>この項目の記入は、固定資産償却シートに入力すると自動的に表示される。</t>
        </r>
      </text>
    </comment>
  </commentList>
</comments>
</file>

<file path=xl/comments3.xml><?xml version="1.0" encoding="utf-8"?>
<comments xmlns="http://schemas.openxmlformats.org/spreadsheetml/2006/main">
  <authors>
    <author>沖縄県庁</author>
  </authors>
  <commentList>
    <comment ref="C9" authorId="0">
      <text>
        <r>
          <rPr>
            <sz val="10"/>
            <rFont val="ＭＳ 明朝"/>
            <family val="1"/>
          </rPr>
          <t>更新率、事故率等については、整数値で入力する。</t>
        </r>
      </text>
    </comment>
  </commentList>
</comments>
</file>

<file path=xl/comments4.xml><?xml version="1.0" encoding="utf-8"?>
<comments xmlns="http://schemas.openxmlformats.org/spreadsheetml/2006/main">
  <authors>
    <author>沖縄県</author>
    <author>沖縄県庁</author>
  </authors>
  <commentList>
    <comment ref="D5" authorId="0">
      <text>
        <r>
          <rPr>
            <b/>
            <sz val="12"/>
            <rFont val="ＭＳ Ｐゴシック"/>
            <family val="3"/>
          </rPr>
          <t>　</t>
        </r>
        <r>
          <rPr>
            <sz val="12"/>
            <rFont val="ＭＳ 明朝"/>
            <family val="1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  <comment ref="B17" authorId="1">
      <text>
        <r>
          <rPr>
            <sz val="10"/>
            <rFont val="ＭＳ 明朝"/>
            <family val="1"/>
          </rPr>
          <t>畜産経営以外の収入について、記入する。
標記以外に、「補てん金」又は共済払戻等の収入が発生した場合、又は計画する場合は、項目(収入名目)を記入の上、収入額を記入する。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　</t>
        </r>
        <r>
          <rPr>
            <sz val="9"/>
            <rFont val="ＭＳ Ｐゴシック"/>
            <family val="3"/>
          </rPr>
          <t xml:space="preserve">直接実績に基づき直接入力して下さい。（現数値は、指標に基づき仮入力）
　なお、次年度以降は指標を基礎に収支を組んでいますが、実積と指標の収入の開きは５％程度までにして下さい。（実績が低い場合は、指標の基礎数値を下げる）　
</t>
        </r>
      </text>
    </comment>
  </commentList>
</comments>
</file>

<file path=xl/comments5.xml><?xml version="1.0" encoding="utf-8"?>
<comments xmlns="http://schemas.openxmlformats.org/spreadsheetml/2006/main">
  <authors>
    <author>OA-PC-140219u</author>
  </authors>
  <commentList>
    <comment ref="F9" authorId="0">
      <text>
        <r>
          <rPr>
            <sz val="10"/>
            <rFont val="ＭＳ Ｐゴシック"/>
            <family val="3"/>
          </rPr>
          <t>5年目の成雌牛期首頭数とする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沖縄県</author>
    <author>沖縄県庁</author>
  </authors>
  <commentList>
    <comment ref="C23" authorId="0">
      <text>
        <r>
          <rPr>
            <sz val="10"/>
            <rFont val="ＭＳ 明朝"/>
            <family val="1"/>
          </rPr>
          <t>　仮入力として、減価償却費の10㌫を計上していますが、比率の変更は当該表の備考欄に数値のみ入力し直して下さい。
　例として、補助残圧縮あるいはﾊ-ﾍﾞｽﾀ-等特殊事情の場合適宜見直して下さい。</t>
        </r>
      </text>
    </comment>
    <comment ref="H4" authorId="1">
      <text>
        <r>
          <rPr>
            <sz val="10"/>
            <rFont val="ＭＳ 明朝"/>
            <family val="1"/>
          </rPr>
          <t>数値のみ入力して下さい。
　例：「１１」と入力すると、「平成１１年度」と表示されます。　</t>
        </r>
      </text>
    </comment>
    <comment ref="D19" authorId="0">
      <text>
        <r>
          <rPr>
            <sz val="10"/>
            <rFont val="ＭＳ 明朝"/>
            <family val="1"/>
          </rPr>
          <t>①減価償却 ②修繕 ③支払利息の３項目については、作目毎の内訳表には記入せず、別シ－トから直接転記又は入力とする。</t>
        </r>
      </text>
    </comment>
  </commentList>
</comments>
</file>

<file path=xl/comments7.xml><?xml version="1.0" encoding="utf-8"?>
<comments xmlns="http://schemas.openxmlformats.org/spreadsheetml/2006/main">
  <authors>
    <author>沖縄県</author>
  </authors>
  <commentList>
    <comment ref="G5" authorId="0">
      <text>
        <r>
          <rPr>
            <sz val="12"/>
            <rFont val="ＭＳ 明朝"/>
            <family val="1"/>
          </rPr>
          <t>　取得年度については、西暦に換算して入力して下さい。　
　推移表では、西暦と平成を併記しますが、計算は西暦で実施します。　</t>
        </r>
      </text>
    </comment>
    <comment ref="G24" authorId="0">
      <text>
        <r>
          <rPr>
            <sz val="12"/>
            <rFont val="ＭＳ 明朝"/>
            <family val="1"/>
          </rPr>
          <t>　取得年度については、西暦に換算して入力して下さい。　
　推移表では、西暦と平成を併記しますが、計算は西暦で実施します。　</t>
        </r>
      </text>
    </comment>
    <comment ref="R73" authorId="0">
      <text>
        <r>
          <rPr>
            <sz val="12"/>
            <rFont val="ＭＳ 明朝"/>
            <family val="1"/>
          </rPr>
          <t>　農機具等については、償却費整理表を参考として、該当年度へ投資額（新規投資及び更新分）を入力して下さい。
　農地等取得は予定年度に取得予定額を、その他投資については、運転資金等を借入で調達予定している場合に入力して下さい。
　当該項目は、資金運用計画(ｼ-ﾄ名｢運用｣)で投資の項目に集計の上転記します。</t>
        </r>
      </text>
    </comment>
    <comment ref="L5" authorId="0">
      <text>
        <r>
          <rPr>
            <sz val="12"/>
            <rFont val="ＭＳ 明朝"/>
            <family val="1"/>
          </rPr>
          <t>右欄の推移表及び収支計画では、本表の修繕費は採用していませんので、入力する場合は、参考として活用下さい。なお、収支計画では、年償却額の１割を修繕費として採用しています。</t>
        </r>
        <r>
          <rPr>
            <sz val="11"/>
            <rFont val="ＭＳ 明朝"/>
            <family val="1"/>
          </rPr>
          <t xml:space="preserve">
</t>
        </r>
      </text>
    </comment>
    <comment ref="L51" authorId="0">
      <text>
        <r>
          <rPr>
            <sz val="12"/>
            <rFont val="ＭＳ 明朝"/>
            <family val="1"/>
          </rPr>
          <t>右欄の推移表及び収支計画では、本表の修繕費は採用していませんので、入力する場合は、参考として活用下さい。なお、収支計画では、年償却額の１割を修繕費として採用しています。</t>
        </r>
        <r>
          <rPr>
            <sz val="11"/>
            <rFont val="ＭＳ 明朝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沖縄県</author>
  </authors>
  <commentList>
    <comment ref="F20" authorId="0">
      <text>
        <r>
          <rPr>
            <sz val="14"/>
            <rFont val="ＭＳ 明朝"/>
            <family val="1"/>
          </rPr>
          <t xml:space="preserve">
＊当該資料は、必要に応じ基礎資料として添付して下さい。
＊１人当たり５０万円が平均的な家計費ですが、特に根拠はありませんので適宜地域の実情　　
　に合わせて単価を変えて（</t>
        </r>
        <r>
          <rPr>
            <b/>
            <sz val="14"/>
            <rFont val="ＭＳ 明朝"/>
            <family val="1"/>
          </rPr>
          <t>増額して</t>
        </r>
        <r>
          <rPr>
            <sz val="14"/>
            <rFont val="ＭＳ 明朝"/>
            <family val="1"/>
          </rPr>
          <t>）下さい。
＊学費については、適宜単価（</t>
        </r>
        <r>
          <rPr>
            <b/>
            <sz val="14"/>
            <rFont val="ＭＳ 明朝"/>
            <family val="1"/>
          </rPr>
          <t>増額</t>
        </r>
        <r>
          <rPr>
            <sz val="14"/>
            <rFont val="ＭＳ 明朝"/>
            <family val="1"/>
          </rPr>
          <t>）を変えること。（特に高校生、大学生等）
　高校・大学入学時の支度金又は離島から一時的（３年間）に下宿する等短期的な出費につ　　
　いては、直接該当項目へ入力(ﾛｯｸ解除の上)し、下段に説明書きをして下さい。
＊家計費の５０万／人については数名家族では問題ないが、</t>
        </r>
        <r>
          <rPr>
            <b/>
            <sz val="14"/>
            <rFont val="ＭＳ 明朝"/>
            <family val="1"/>
          </rPr>
          <t>申請者が独身の場合</t>
        </r>
        <r>
          <rPr>
            <sz val="14"/>
            <rFont val="ＭＳ 明朝"/>
            <family val="1"/>
          </rPr>
          <t xml:space="preserve">の家計費　
　については、適宜単価を上げること。（例：100万／人）
</t>
        </r>
      </text>
    </comment>
    <comment ref="A16" authorId="0">
      <text>
        <r>
          <rPr>
            <sz val="12"/>
            <rFont val="ＭＳ 明朝"/>
            <family val="1"/>
          </rPr>
          <t>３年ごとに家族構成を見直して下さい（結婚、出産等）</t>
        </r>
      </text>
    </comment>
  </commentList>
</comments>
</file>

<file path=xl/comments9.xml><?xml version="1.0" encoding="utf-8"?>
<comments xmlns="http://schemas.openxmlformats.org/spreadsheetml/2006/main">
  <authors>
    <author>沖縄県庁</author>
  </authors>
  <commentList>
    <comment ref="J6" authorId="0">
      <text>
        <r>
          <rPr>
            <sz val="10"/>
            <rFont val="ＭＳ 明朝"/>
            <family val="1"/>
          </rPr>
          <t>経済債権の場合、利率は「０」と記入する。
ただし、農家への説明は、利息及び遅延利息が発生していることを必ず伝える。</t>
        </r>
      </text>
    </comment>
    <comment ref="J9" authorId="0">
      <text>
        <r>
          <rPr>
            <sz val="10"/>
            <rFont val="ＭＳ 明朝"/>
            <family val="1"/>
          </rPr>
          <t>経済債権の場合、利率は「０」と記入する。
ただし、農家への説明は、利息及び遅延利息が発生していることを必ず伝える。</t>
        </r>
      </text>
    </comment>
    <comment ref="J12" authorId="0">
      <text>
        <r>
          <rPr>
            <sz val="10"/>
            <rFont val="ＭＳ 明朝"/>
            <family val="1"/>
          </rPr>
          <t>経済債権の場合、利率は「０」と記入する。
ただし、農家への説明は、利息及び遅延利息が発生していることを必ず伝える。</t>
        </r>
      </text>
    </comment>
    <comment ref="J15" authorId="0">
      <text>
        <r>
          <rPr>
            <sz val="10"/>
            <rFont val="ＭＳ 明朝"/>
            <family val="1"/>
          </rPr>
          <t>経済債権の場合、利率は「０」と記入する。
ただし、農家への説明は、利息及び遅延利息が発生していることを必ず伝える。</t>
        </r>
      </text>
    </comment>
    <comment ref="B6" authorId="0">
      <text>
        <r>
          <rPr>
            <sz val="9"/>
            <rFont val="ＭＳ Ｐゴシック"/>
            <family val="3"/>
          </rPr>
          <t>信用債権については、「</t>
        </r>
        <r>
          <rPr>
            <b/>
            <sz val="9"/>
            <rFont val="ＭＳ Ｐゴシック"/>
            <family val="3"/>
          </rPr>
          <t>○○資金</t>
        </r>
        <r>
          <rPr>
            <sz val="9"/>
            <rFont val="ＭＳ Ｐゴシック"/>
            <family val="3"/>
          </rPr>
          <t xml:space="preserve">」と記入する。
</t>
        </r>
        <r>
          <rPr>
            <b/>
            <sz val="9"/>
            <rFont val="ＭＳ Ｐゴシック"/>
            <family val="3"/>
          </rPr>
          <t>経済債権については、「</t>
        </r>
        <r>
          <rPr>
            <b/>
            <sz val="9"/>
            <rFont val="ＭＳ Ｐゴシック"/>
            <family val="3"/>
          </rPr>
          <t>購買○○</t>
        </r>
        <r>
          <rPr>
            <b/>
            <sz val="9"/>
            <rFont val="ＭＳ Ｐゴシック"/>
            <family val="3"/>
          </rPr>
          <t>」、「</t>
        </r>
        <r>
          <rPr>
            <b/>
            <sz val="9"/>
            <rFont val="ＭＳ Ｐゴシック"/>
            <family val="3"/>
          </rPr>
          <t>利用○○</t>
        </r>
        <r>
          <rPr>
            <b/>
            <sz val="9"/>
            <rFont val="ＭＳ Ｐゴシック"/>
            <family val="3"/>
          </rPr>
          <t>」と記入すること。</t>
        </r>
        <r>
          <rPr>
            <sz val="9"/>
            <rFont val="ＭＳ Ｐゴシック"/>
            <family val="3"/>
          </rPr>
          <t xml:space="preserve">
記入を謝ると、収支計画総括表で「信用債権残高」に全て計上されることに注意。</t>
        </r>
      </text>
    </comment>
    <comment ref="D6" authorId="0">
      <text>
        <r>
          <rPr>
            <sz val="9"/>
            <rFont val="ＭＳ Ｐゴシック"/>
            <family val="3"/>
          </rPr>
          <t>信用債権の場合、資金使途は、簡潔に「トラクター購入」等と記入する。
経済債権うち</t>
        </r>
        <r>
          <rPr>
            <sz val="9"/>
            <rFont val="ＭＳ Ｐゴシック"/>
            <family val="3"/>
          </rPr>
          <t>購買については、特に記入の必要はない</t>
        </r>
        <r>
          <rPr>
            <sz val="9"/>
            <rFont val="ＭＳ Ｐゴシック"/>
            <family val="3"/>
          </rPr>
          <t>。が、</t>
        </r>
        <r>
          <rPr>
            <b/>
            <sz val="9"/>
            <rFont val="ＭＳ Ｐゴシック"/>
            <family val="3"/>
          </rPr>
          <t>利用料金未収金等の場合、「ハウス利用料」等と主な発生要因を記入すること。</t>
        </r>
      </text>
    </comment>
  </commentList>
</comments>
</file>

<file path=xl/sharedStrings.xml><?xml version="1.0" encoding="utf-8"?>
<sst xmlns="http://schemas.openxmlformats.org/spreadsheetml/2006/main" count="930" uniqueCount="481">
  <si>
    <t>（１）経営体の概要</t>
  </si>
  <si>
    <t>氏名</t>
  </si>
  <si>
    <t>生年月日</t>
  </si>
  <si>
    <t>年齢</t>
  </si>
  <si>
    <t>続柄</t>
  </si>
  <si>
    <t>農業従事</t>
  </si>
  <si>
    <t>農外就労</t>
  </si>
  <si>
    <t>農外所得</t>
  </si>
  <si>
    <t>備考</t>
  </si>
  <si>
    <t>日数(日)</t>
  </si>
  <si>
    <t>職種</t>
  </si>
  <si>
    <t>従事日数</t>
  </si>
  <si>
    <t>(円)</t>
  </si>
  <si>
    <t>家族構成</t>
  </si>
  <si>
    <t>雇用</t>
  </si>
  <si>
    <t>常雇</t>
  </si>
  <si>
    <t>年間人員</t>
  </si>
  <si>
    <t>人</t>
  </si>
  <si>
    <t>臨時雇</t>
  </si>
  <si>
    <t>年間労賃</t>
  </si>
  <si>
    <t>円</t>
  </si>
  <si>
    <t>その他</t>
  </si>
  <si>
    <t>合　　　計</t>
  </si>
  <si>
    <t>合計</t>
  </si>
  <si>
    <t>地目</t>
  </si>
  <si>
    <t>所有面積(ｱ)</t>
  </si>
  <si>
    <t>㎡</t>
  </si>
  <si>
    <t>種類</t>
  </si>
  <si>
    <t>台数</t>
  </si>
  <si>
    <t>取得価格</t>
  </si>
  <si>
    <t>経過年数</t>
  </si>
  <si>
    <t>評価額</t>
  </si>
  <si>
    <t>土地</t>
  </si>
  <si>
    <t>田</t>
  </si>
  <si>
    <t>畑地</t>
  </si>
  <si>
    <t>計</t>
  </si>
  <si>
    <t>山林</t>
  </si>
  <si>
    <t>面積</t>
  </si>
  <si>
    <t>建物・施設</t>
  </si>
  <si>
    <t>作成日</t>
  </si>
  <si>
    <t>前年実績</t>
  </si>
  <si>
    <t>2年目</t>
  </si>
  <si>
    <t>3年目</t>
  </si>
  <si>
    <t>4年目</t>
  </si>
  <si>
    <t>5年目</t>
  </si>
  <si>
    <t>6年目</t>
  </si>
  <si>
    <t>7年目</t>
  </si>
  <si>
    <t>8年目</t>
  </si>
  <si>
    <t>地番</t>
  </si>
  <si>
    <t>うち貸付地</t>
  </si>
  <si>
    <t>先順位</t>
  </si>
  <si>
    <t>その他</t>
  </si>
  <si>
    <t>氏名：</t>
  </si>
  <si>
    <t>作成日：</t>
  </si>
  <si>
    <t>単位：円</t>
  </si>
  <si>
    <t>台数・面積</t>
  </si>
  <si>
    <t>型式・構造</t>
  </si>
  <si>
    <t>新調価格</t>
  </si>
  <si>
    <t>取得年度</t>
  </si>
  <si>
    <t>残存割合</t>
  </si>
  <si>
    <t>償却費</t>
  </si>
  <si>
    <t>耐用年数</t>
  </si>
  <si>
    <t>年償却費</t>
  </si>
  <si>
    <t>修繕費係数</t>
  </si>
  <si>
    <t>年間修繕費</t>
  </si>
  <si>
    <t>備      考</t>
  </si>
  <si>
    <t>（西暦）</t>
  </si>
  <si>
    <t>現況償却費合計</t>
  </si>
  <si>
    <t>小計（現況分）</t>
  </si>
  <si>
    <t>新　規　導　入</t>
  </si>
  <si>
    <t>目標償却費合計</t>
  </si>
  <si>
    <t>小計（新規分）</t>
  </si>
  <si>
    <t>合計（大農具）</t>
  </si>
  <si>
    <t>新規建設（更新）</t>
  </si>
  <si>
    <t>新規建設</t>
  </si>
  <si>
    <t>合計（施設）</t>
  </si>
  <si>
    <t>※備考欄に取得財産の経緯等（補助事業で導入・中古取得・更新・新規等）を記入する。</t>
  </si>
  <si>
    <t>（単位：円）</t>
  </si>
  <si>
    <t>（１／２）</t>
  </si>
  <si>
    <t>（２／２）</t>
  </si>
  <si>
    <t>資　　金　　名</t>
  </si>
  <si>
    <t>整理番号</t>
  </si>
  <si>
    <t>資金使途</t>
  </si>
  <si>
    <t>借入先</t>
  </si>
  <si>
    <t>支払方式</t>
  </si>
  <si>
    <t>初回償還年</t>
  </si>
  <si>
    <t>借入金額</t>
  </si>
  <si>
    <t>約定利率</t>
  </si>
  <si>
    <t>1.元金均等</t>
  </si>
  <si>
    <t>1.翌年度</t>
  </si>
  <si>
    <t>償還期間</t>
  </si>
  <si>
    <t>2.元利均等</t>
  </si>
  <si>
    <t>2.借入年</t>
  </si>
  <si>
    <t>内据置期間</t>
  </si>
  <si>
    <t>農　　業　　負　　債</t>
  </si>
  <si>
    <t>－</t>
  </si>
  <si>
    <t>-</t>
  </si>
  <si>
    <t>事　業　外　負　債</t>
  </si>
  <si>
    <t>合　　　計</t>
  </si>
  <si>
    <t>元 利</t>
  </si>
  <si>
    <t>氏名　：</t>
  </si>
  <si>
    <t>実績</t>
  </si>
  <si>
    <t>１年次</t>
  </si>
  <si>
    <t>食費</t>
  </si>
  <si>
    <t>被服費</t>
  </si>
  <si>
    <t>教育費</t>
  </si>
  <si>
    <t>水道光熱費</t>
  </si>
  <si>
    <t>娯楽交際費</t>
  </si>
  <si>
    <t>家族人数</t>
  </si>
  <si>
    <t>（内学生）</t>
  </si>
  <si>
    <t>【家族構成】</t>
  </si>
  <si>
    <t>性別</t>
  </si>
  <si>
    <t>職業</t>
  </si>
  <si>
    <t>申請者</t>
  </si>
  <si>
    <t>才</t>
  </si>
  <si>
    <t>粗　収　入</t>
  </si>
  <si>
    <t>経　　　　　営　　　　　費</t>
  </si>
  <si>
    <t>別添「償却表」参照</t>
  </si>
  <si>
    <t>支払利息</t>
  </si>
  <si>
    <t>別添「償還表」参照</t>
  </si>
  <si>
    <t>2年次</t>
  </si>
  <si>
    <t>3年次</t>
  </si>
  <si>
    <t>4年次</t>
  </si>
  <si>
    <t>5年次</t>
  </si>
  <si>
    <t>6年次</t>
  </si>
  <si>
    <t>7年次</t>
  </si>
  <si>
    <t>8年次</t>
  </si>
  <si>
    <t>9年次</t>
  </si>
  <si>
    <t>10年次</t>
  </si>
  <si>
    <t>経営費計(B)</t>
  </si>
  <si>
    <t>粗収入(A)</t>
  </si>
  <si>
    <t>減  価
償却費</t>
  </si>
  <si>
    <t>農業所得(A)-(B)=(C)</t>
  </si>
  <si>
    <t>農業所得(A)-(B)</t>
  </si>
  <si>
    <t>経営規模</t>
  </si>
  <si>
    <t>売上高</t>
  </si>
  <si>
    <t>原材料費</t>
  </si>
  <si>
    <t>雇用労賃</t>
  </si>
  <si>
    <t>支払利息</t>
  </si>
  <si>
    <t>支払地代</t>
  </si>
  <si>
    <t>その他</t>
  </si>
  <si>
    <t>施設・機械等の設備投資</t>
  </si>
  <si>
    <t>計</t>
  </si>
  <si>
    <t>1年(作成年)</t>
  </si>
  <si>
    <t>9年目</t>
  </si>
  <si>
    <t>10年目</t>
  </si>
  <si>
    <t>2年前実績</t>
  </si>
  <si>
    <t>3年前実績</t>
  </si>
  <si>
    <t>農業収入(A)</t>
  </si>
  <si>
    <t>農業経営費(B)</t>
  </si>
  <si>
    <t>農業所得A-B=(D)</t>
  </si>
  <si>
    <t>農外所得(E)</t>
  </si>
  <si>
    <t>年金被贈等(F)</t>
  </si>
  <si>
    <t>農家総所得D+E+F=(G)</t>
  </si>
  <si>
    <t>家計費(H)</t>
  </si>
  <si>
    <t>租税公課(I)</t>
  </si>
  <si>
    <t>償還財源C+G-H-I=(J)</t>
  </si>
  <si>
    <t>償還金(元本)(K)</t>
  </si>
  <si>
    <t>整理番号</t>
  </si>
  <si>
    <r>
      <t>約定償還元利金（</t>
    </r>
    <r>
      <rPr>
        <b/>
        <sz val="9"/>
        <rFont val="ＭＳ 明朝"/>
        <family val="1"/>
      </rPr>
      <t>上段</t>
    </r>
    <r>
      <rPr>
        <sz val="9"/>
        <rFont val="ＭＳ 明朝"/>
        <family val="1"/>
      </rPr>
      <t>：融資残高(期首)=</t>
    </r>
    <r>
      <rPr>
        <b/>
        <i/>
        <sz val="9"/>
        <rFont val="ＭＳ 明朝"/>
        <family val="1"/>
      </rPr>
      <t>但し元利均等方式は"０"表示</t>
    </r>
    <r>
      <rPr>
        <sz val="9"/>
        <rFont val="ＭＳ 明朝"/>
        <family val="1"/>
      </rPr>
      <t>）、</t>
    </r>
    <r>
      <rPr>
        <b/>
        <sz val="9"/>
        <rFont val="ＭＳ 明朝"/>
        <family val="1"/>
      </rPr>
      <t>中段</t>
    </r>
    <r>
      <rPr>
        <sz val="9"/>
        <rFont val="ＭＳ 明朝"/>
        <family val="1"/>
      </rPr>
      <t>：償還元金、</t>
    </r>
    <r>
      <rPr>
        <b/>
        <sz val="9"/>
        <rFont val="ＭＳ 明朝"/>
        <family val="1"/>
      </rPr>
      <t>下段</t>
    </r>
    <r>
      <rPr>
        <sz val="9"/>
        <rFont val="ＭＳ 明朝"/>
        <family val="1"/>
      </rPr>
      <t>：利息）</t>
    </r>
  </si>
  <si>
    <t>１．経営概況</t>
  </si>
  <si>
    <t>後継者等(○印)</t>
  </si>
  <si>
    <t>(現在又は今後後継者として)</t>
  </si>
  <si>
    <t>農業負債</t>
  </si>
  <si>
    <t>経済</t>
  </si>
  <si>
    <t>信用</t>
  </si>
  <si>
    <t>農外支払利息(L)</t>
  </si>
  <si>
    <t>差引余剰J-K-L=(M)</t>
  </si>
  <si>
    <t>農外・生活負債</t>
  </si>
  <si>
    <t>単価</t>
  </si>
  <si>
    <t>農作業受託収入</t>
  </si>
  <si>
    <t>フリガナ</t>
  </si>
  <si>
    <t>農家氏名</t>
  </si>
  <si>
    <t>住  所</t>
  </si>
  <si>
    <t>電話番号</t>
  </si>
  <si>
    <t>携帯電話</t>
  </si>
  <si>
    <t>作成日:</t>
  </si>
  <si>
    <t>対象者氏名：</t>
  </si>
  <si>
    <t>残高再計算表(左表の残高のみ再計算)</t>
  </si>
  <si>
    <t>小計</t>
  </si>
  <si>
    <t>番号</t>
  </si>
  <si>
    <t>資金名</t>
  </si>
  <si>
    <t>農業経済債権合計</t>
  </si>
  <si>
    <t>農業信用債権合計</t>
  </si>
  <si>
    <t>人・日</t>
  </si>
  <si>
    <t>もと畜費</t>
  </si>
  <si>
    <t>診療・医薬品費</t>
  </si>
  <si>
    <t>購入飼料費</t>
  </si>
  <si>
    <t>燃料費</t>
  </si>
  <si>
    <t>修繕費</t>
  </si>
  <si>
    <t>販売経費</t>
  </si>
  <si>
    <t>一般管理費</t>
  </si>
  <si>
    <t>営業外費用</t>
  </si>
  <si>
    <t>子牛販売収入</t>
  </si>
  <si>
    <t>育成牛販売収入</t>
  </si>
  <si>
    <t>経産牛販売収入</t>
  </si>
  <si>
    <t>堆肥等販売収入</t>
  </si>
  <si>
    <t>粗収入計(A)</t>
  </si>
  <si>
    <t>営業外収入</t>
  </si>
  <si>
    <t>1頭当たり</t>
  </si>
  <si>
    <t>家畜</t>
  </si>
  <si>
    <t>雇用労働費</t>
  </si>
  <si>
    <t>その他の生産費</t>
  </si>
  <si>
    <t>小作料</t>
  </si>
  <si>
    <t>機器具・車輌</t>
  </si>
  <si>
    <t>生　　産　　費　　用</t>
  </si>
  <si>
    <t>年　　度</t>
  </si>
  <si>
    <t>　項　　目</t>
  </si>
  <si>
    <t>備　　考</t>
  </si>
  <si>
    <t>作　　目</t>
  </si>
  <si>
    <t>電力・水道費</t>
  </si>
  <si>
    <t>電力・水道費</t>
  </si>
  <si>
    <t>販売経費</t>
  </si>
  <si>
    <t>一般管理費</t>
  </si>
  <si>
    <t xml:space="preserve">  単位:頭</t>
  </si>
  <si>
    <t>成雌牛</t>
  </si>
  <si>
    <t>更新率</t>
  </si>
  <si>
    <t>総　飼　養　頭　羽　数</t>
  </si>
  <si>
    <t>肥育牛販売収入</t>
  </si>
  <si>
    <t>もと畜・雛費</t>
  </si>
  <si>
    <t>　　　　　　　　　年　　度
　名　　称</t>
  </si>
  <si>
    <t>名　　　　　　称</t>
  </si>
  <si>
    <t>　　　年 度
項 目</t>
  </si>
  <si>
    <t>　　　　　　　　年　度
　項　目</t>
  </si>
  <si>
    <t>販売頭数</t>
  </si>
  <si>
    <t>成畜</t>
  </si>
  <si>
    <t>（２）経営規模</t>
  </si>
  <si>
    <t>育成畜等</t>
  </si>
  <si>
    <t>育成牛への振り向け頭数</t>
  </si>
  <si>
    <t>成雌牛へ振り向け頭数</t>
  </si>
  <si>
    <t>自家子牛からの繰入頭数</t>
  </si>
  <si>
    <t>子牛</t>
  </si>
  <si>
    <t>育成牛</t>
  </si>
  <si>
    <t>肥育牛</t>
  </si>
  <si>
    <t>項目</t>
  </si>
  <si>
    <t>年度</t>
  </si>
  <si>
    <t>更新率(％)</t>
  </si>
  <si>
    <t>事故率(％)</t>
  </si>
  <si>
    <t>粗収入</t>
  </si>
  <si>
    <t>経営費</t>
  </si>
  <si>
    <t>種付け料</t>
  </si>
  <si>
    <t>その他の生産費※1</t>
  </si>
  <si>
    <t>営業外費用※2</t>
  </si>
  <si>
    <t>育成牛</t>
  </si>
  <si>
    <t>【種目1：</t>
  </si>
  <si>
    <t>濃厚飼料費</t>
  </si>
  <si>
    <t>粗飼料費</t>
  </si>
  <si>
    <t>金額</t>
  </si>
  <si>
    <t>頭数</t>
  </si>
  <si>
    <t>成雌牛</t>
  </si>
  <si>
    <t>未経産牛</t>
  </si>
  <si>
    <t>子牛</t>
  </si>
  <si>
    <t>鉱塩ｋｇ</t>
  </si>
  <si>
    <t>肥料費</t>
  </si>
  <si>
    <t>栽培面積</t>
  </si>
  <si>
    <t>草地更新費</t>
  </si>
  <si>
    <t>労働費</t>
  </si>
  <si>
    <t>時給</t>
  </si>
  <si>
    <t>診療医薬品費</t>
  </si>
  <si>
    <t>燃料費</t>
  </si>
  <si>
    <t>種付料</t>
  </si>
  <si>
    <t>小農具費</t>
  </si>
  <si>
    <t>金額/１頭</t>
  </si>
  <si>
    <t>諸材料費</t>
  </si>
  <si>
    <t>子牛登記料</t>
  </si>
  <si>
    <t>基本登録料</t>
  </si>
  <si>
    <t>削蹄料</t>
  </si>
  <si>
    <t>市場手数料</t>
  </si>
  <si>
    <t>販売額/1頭</t>
  </si>
  <si>
    <t>手数料率</t>
  </si>
  <si>
    <t>上場手数料</t>
  </si>
  <si>
    <t>共済掛金</t>
  </si>
  <si>
    <t>共済価格</t>
  </si>
  <si>
    <t>負担割合</t>
  </si>
  <si>
    <t>自動車税・重量税</t>
  </si>
  <si>
    <t>自動車税</t>
  </si>
  <si>
    <t>重量税</t>
  </si>
  <si>
    <t>固定資産・構造物</t>
  </si>
  <si>
    <t>取得額</t>
  </si>
  <si>
    <t>子牛基金</t>
  </si>
  <si>
    <t>経費合計</t>
  </si>
  <si>
    <t>所得</t>
  </si>
  <si>
    <t>子牛販売頭数</t>
  </si>
  <si>
    <t>子牛単価</t>
  </si>
  <si>
    <t>電力・水道費</t>
  </si>
  <si>
    <t>繁殖牛</t>
  </si>
  <si>
    <t>肥育牛</t>
  </si>
  <si>
    <t>肉用牛</t>
  </si>
  <si>
    <t>自己資本率</t>
  </si>
  <si>
    <t>課税率</t>
  </si>
  <si>
    <t>固定資産・土地</t>
  </si>
  <si>
    <t>成雌牛1頭</t>
  </si>
  <si>
    <t>給与飼料kg</t>
  </si>
  <si>
    <t>肥料袋/1ha</t>
  </si>
  <si>
    <t>更新費/1ha</t>
  </si>
  <si>
    <t>労働時間/1頭</t>
  </si>
  <si>
    <t>水道料金/1頭</t>
  </si>
  <si>
    <t>電気料金/1頭</t>
  </si>
  <si>
    <t>料金2回目/1頭</t>
  </si>
  <si>
    <t>料金1回目/1頭</t>
  </si>
  <si>
    <t>金額/1頭</t>
  </si>
  <si>
    <t>※１：草地管理に係る肥料費、草地更新費及び小農具費、消耗品費、諸材料費、その他経費(賃料料金等)の畜産経営に係る生産費用の合計を入力する。（修繕費は除く）</t>
  </si>
  <si>
    <t>　　　　　　　年　　度　
　項　　目</t>
  </si>
  <si>
    <t>子牛期間</t>
  </si>
  <si>
    <t>育成期間</t>
  </si>
  <si>
    <t>肥育期間</t>
  </si>
  <si>
    <t>粗飼料販売収入</t>
  </si>
  <si>
    <t>出荷運搬収入</t>
  </si>
  <si>
    <t>販売量(kg)</t>
  </si>
  <si>
    <t>その他（営業外収入）</t>
  </si>
  <si>
    <t>（１） 肉用牛年次別飼養実績及び計画</t>
  </si>
  <si>
    <t>奨励金収入</t>
  </si>
  <si>
    <t>参　考　資　料</t>
  </si>
  <si>
    <t xml:space="preserve">３．農業経営計画の種目別内訳 </t>
  </si>
  <si>
    <t>（１）機器具・車両</t>
  </si>
  <si>
    <t>現　　況</t>
  </si>
  <si>
    <t>家　　畜</t>
  </si>
  <si>
    <t>合計（家畜）</t>
  </si>
  <si>
    <t>現　況</t>
  </si>
  <si>
    <t>現　　　況</t>
  </si>
  <si>
    <t>総計（大農具＋家畜＋施設）</t>
  </si>
  <si>
    <t>（２）家畜</t>
  </si>
  <si>
    <t>（３）建物・施設</t>
  </si>
  <si>
    <t>機器具・車両</t>
  </si>
  <si>
    <t>堆肥販売収入</t>
  </si>
  <si>
    <t>(初年度償還額)</t>
  </si>
  <si>
    <t>(初年度以降)</t>
  </si>
  <si>
    <t>新規</t>
  </si>
  <si>
    <t>機　器　具　・　車　輌　等</t>
  </si>
  <si>
    <t>頭</t>
  </si>
  <si>
    <t>２．家畜飼養実績及び計画</t>
  </si>
  <si>
    <t>項目　　肉牛</t>
  </si>
  <si>
    <t>建物機具車両</t>
  </si>
  <si>
    <t>減価償却（Ｃ）</t>
  </si>
  <si>
    <t>施設・機械修繕</t>
  </si>
  <si>
    <t>経営計画書</t>
  </si>
  <si>
    <t>５．農業経営改善計画（中間総括表）</t>
  </si>
  <si>
    <t>６－１．所有固定資本償却費・修繕費整理表</t>
  </si>
  <si>
    <t>６－２．年度別減価償却費推移表　</t>
  </si>
  <si>
    <t>７．家計費改善計画</t>
  </si>
  <si>
    <t>８．償還計画表</t>
  </si>
  <si>
    <t>９．農家収支計画（最終総括表）</t>
  </si>
  <si>
    <t>畜産経営用(　肉用牛繁殖　)</t>
  </si>
  <si>
    <t>登記代</t>
  </si>
  <si>
    <t>自給飼料費、購入飼料費</t>
  </si>
  <si>
    <t>電気代</t>
  </si>
  <si>
    <t>ガソリン代、重油代、ガス代</t>
  </si>
  <si>
    <t>精液代、ボンベ代、技術料</t>
  </si>
  <si>
    <t>手数料</t>
  </si>
  <si>
    <t>租税効果、自動車税、共済掛け金、</t>
  </si>
  <si>
    <t>小農具費、諸材料費、修繕費、賃借料、作業委託料、作業用衣料費、ヘルパー使用料、その他</t>
  </si>
  <si>
    <t>子牛濃厚飼料</t>
  </si>
  <si>
    <t>代用乳</t>
  </si>
  <si>
    <t>人工乳</t>
  </si>
  <si>
    <t>育成飼料</t>
  </si>
  <si>
    <t>円／ｋｇ</t>
  </si>
  <si>
    <t>粗飼料費</t>
  </si>
  <si>
    <t>経産牛</t>
  </si>
  <si>
    <t>維持期</t>
  </si>
  <si>
    <t>妊娠末期</t>
  </si>
  <si>
    <t>授乳前期</t>
  </si>
  <si>
    <t>授乳中期</t>
  </si>
  <si>
    <t>授乳後期</t>
  </si>
  <si>
    <t>給与日数</t>
  </si>
  <si>
    <t>濃厚飼料</t>
  </si>
  <si>
    <t>粗飼料</t>
  </si>
  <si>
    <t>養分要求量</t>
  </si>
  <si>
    <t>維持増体期</t>
  </si>
  <si>
    <t>価格</t>
  </si>
  <si>
    <t>料金/1頭</t>
  </si>
  <si>
    <t>飼養頭数</t>
  </si>
  <si>
    <t>（３）固定資産の状況</t>
  </si>
  <si>
    <t>(３)固定資産の状況（続き）</t>
  </si>
  <si>
    <t>円／袋</t>
  </si>
  <si>
    <t>円／２袋</t>
  </si>
  <si>
    <t>維持期</t>
  </si>
  <si>
    <t>分娩後</t>
  </si>
  <si>
    <t>繁殖用</t>
  </si>
  <si>
    <t>１日２ｋｇ給与</t>
  </si>
  <si>
    <t>円／日</t>
  </si>
  <si>
    <t>90日</t>
  </si>
  <si>
    <t>275日</t>
  </si>
  <si>
    <t>円／年</t>
  </si>
  <si>
    <t>47円／ｋｇ</t>
  </si>
  <si>
    <t>４．肉用牛（繁殖）経営損益計算算出表</t>
  </si>
  <si>
    <t>３－２．肉用牛経営外(農外)経営改善計画の内訳</t>
  </si>
  <si>
    <t>【種目２：</t>
  </si>
  <si>
    <t>　　　　　　　年　　度　
　項　　目</t>
  </si>
  <si>
    <t>粗　　収　　入</t>
  </si>
  <si>
    <t>給与</t>
  </si>
  <si>
    <t>給与（妻）</t>
  </si>
  <si>
    <t>経　　営　　費</t>
  </si>
  <si>
    <t>※１：小農具費、消耗品費、賃料料金等の生産費用の合計を入力する。（修繕費は除く）　※２：小作料、支払利息以外の営業外費用の合計を入力する。</t>
  </si>
  <si>
    <t>住居費</t>
  </si>
  <si>
    <t>家事消耗品費</t>
  </si>
  <si>
    <t>保険医療費</t>
  </si>
  <si>
    <t>新規導入（更新）</t>
  </si>
  <si>
    <t>粗飼料販売収入</t>
  </si>
  <si>
    <t>期首頭数</t>
  </si>
  <si>
    <t>外部導入頭数</t>
  </si>
  <si>
    <t>育成牛からの繰入 頭 数</t>
  </si>
  <si>
    <t>更新牛販売頭数</t>
  </si>
  <si>
    <t>期末頭数</t>
  </si>
  <si>
    <t>期首頭数</t>
  </si>
  <si>
    <t>外部導入頭数</t>
  </si>
  <si>
    <t>生産頭数</t>
  </si>
  <si>
    <t>生産率(％)</t>
  </si>
  <si>
    <t>事故廃用頭数</t>
  </si>
  <si>
    <t>販売頭数</t>
  </si>
  <si>
    <t>育成牛への振向け率(％)</t>
  </si>
  <si>
    <t>期末頭数</t>
  </si>
  <si>
    <t>期末残頭数率(％)</t>
  </si>
  <si>
    <t>期首頭数</t>
  </si>
  <si>
    <t>外部導入頭数</t>
  </si>
  <si>
    <t>子牛からの繰入頭数</t>
  </si>
  <si>
    <t>事故廃用頭数</t>
  </si>
  <si>
    <t>期首頭数</t>
  </si>
  <si>
    <t>外部導入頭数</t>
  </si>
  <si>
    <t>事故廃用頭数</t>
  </si>
  <si>
    <t>期末頭数</t>
  </si>
  <si>
    <t>期末残頭数率(％)</t>
  </si>
  <si>
    <t>】</t>
  </si>
  <si>
    <t>※２：小作料、支払利息以外の営業外費用の合計を入力する。</t>
  </si>
  <si>
    <t>】</t>
  </si>
  <si>
    <t>TDN</t>
  </si>
  <si>
    <t>0-7</t>
  </si>
  <si>
    <t>8-14</t>
  </si>
  <si>
    <t>15-21</t>
  </si>
  <si>
    <t>22-28</t>
  </si>
  <si>
    <t>29-35</t>
  </si>
  <si>
    <t>36-42</t>
  </si>
  <si>
    <t>43-49</t>
  </si>
  <si>
    <t>50-56</t>
  </si>
  <si>
    <t>57-63</t>
  </si>
  <si>
    <t>64-70</t>
  </si>
  <si>
    <t>71-77</t>
  </si>
  <si>
    <t>78-84</t>
  </si>
  <si>
    <t>85-90</t>
  </si>
  <si>
    <t>91-120</t>
  </si>
  <si>
    <t>121-150</t>
  </si>
  <si>
    <t>151-180</t>
  </si>
  <si>
    <t>181-210</t>
  </si>
  <si>
    <t>211-240</t>
  </si>
  <si>
    <t>241-270</t>
  </si>
  <si>
    <t>まきば</t>
  </si>
  <si>
    <t>kg</t>
  </si>
  <si>
    <t>ふすま</t>
  </si>
  <si>
    <t>kg</t>
  </si>
  <si>
    <t>まきば</t>
  </si>
  <si>
    <t>kg</t>
  </si>
  <si>
    <t>kg</t>
  </si>
  <si>
    <t>kg</t>
  </si>
  <si>
    <t>ｲﾀﾘｱﾝﾗｲｸﾞﾗｽ</t>
  </si>
  <si>
    <t>1年次</t>
  </si>
  <si>
    <t>〃</t>
  </si>
  <si>
    <t>①</t>
  </si>
  <si>
    <t>（％）②</t>
  </si>
  <si>
    <t>③＝①×(1-②/100)</t>
  </si>
  <si>
    <t>④</t>
  </si>
  <si>
    <t>⑤＝③／④</t>
  </si>
  <si>
    <t>⑥</t>
  </si>
  <si>
    <t>⑦＝①×⑥÷④</t>
  </si>
  <si>
    <t>年度(西暦)</t>
  </si>
  <si>
    <t>販売量</t>
  </si>
  <si>
    <t>トラクタ時間</t>
  </si>
  <si>
    <t>消費量ℓ/1時間</t>
  </si>
  <si>
    <t>ホイルローダ時間</t>
  </si>
  <si>
    <t>消費税</t>
  </si>
  <si>
    <t>肥成牛</t>
  </si>
  <si>
    <t>③＝①×(1-②/100)</t>
  </si>
  <si>
    <t>２年次</t>
  </si>
  <si>
    <t>３年次</t>
  </si>
  <si>
    <t>４年次</t>
  </si>
  <si>
    <t>５年次</t>
  </si>
  <si>
    <t>６年次</t>
  </si>
  <si>
    <t>７年次</t>
  </si>
  <si>
    <t>８年次</t>
  </si>
  <si>
    <t>９年次</t>
  </si>
  <si>
    <t>１０年次</t>
  </si>
  <si>
    <t>㎡</t>
  </si>
  <si>
    <t>減価償却費の10%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</si>
</sst>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&quot;▲ &quot;#,##0"/>
    <numFmt numFmtId="179" formatCode="#,##0;[Red]#,##0"/>
    <numFmt numFmtId="180" formatCode="#,##0_ "/>
    <numFmt numFmtId="181" formatCode="#,##0_);[Red]\(#,##0\)"/>
    <numFmt numFmtId="182" formatCode="[DBNum3]&quot;平成&quot;#&quot;年度&quot;"/>
    <numFmt numFmtId="183" formatCode="\(#,##0\)"/>
    <numFmt numFmtId="184" formatCode="[DBNum3]#&quot;年&quot;"/>
    <numFmt numFmtId="185" formatCode="\(#,##0\)_ "/>
    <numFmt numFmtId="186" formatCode="[DBNum3]##&quot;年&quot;"/>
    <numFmt numFmtId="187" formatCode="[DBNum3]#&quot;年度&quot;"/>
    <numFmt numFmtId="188" formatCode="0_);[Red]\(0\)"/>
    <numFmt numFmtId="189" formatCode="#&quot;年&quot;&quot;度&quot;"/>
    <numFmt numFmtId="190" formatCode="#,##0_ ;[Red]\-#,##0\ "/>
    <numFmt numFmtId="191" formatCode="#,##0;&quot;△ &quot;#,##0"/>
    <numFmt numFmtId="192" formatCode="&quot;平成&quot;0&quot;年度&quot;;[Red]0"/>
    <numFmt numFmtId="193" formatCode="&quot;減価償却費の&quot;0&quot;％&quot;;[Red]0"/>
    <numFmt numFmtId="194" formatCode="&quot;平成&quot;0&quot;年度&quot;"/>
    <numFmt numFmtId="195" formatCode="0&quot;年度&quot;"/>
    <numFmt numFmtId="196" formatCode="#,##0.00;[Red]#,##0.00"/>
    <numFmt numFmtId="197" formatCode="#,##0.000"/>
    <numFmt numFmtId="198" formatCode="#,##0_);\(#,##0\)"/>
    <numFmt numFmtId="199" formatCode="#,##0&quot;円/頭&quot;;[Red]#,##0"/>
    <numFmt numFmtId="200" formatCode="#,##0&quot;kg/頭&quot;;[Red]#,##0"/>
    <numFmt numFmtId="201" formatCode="#,##0&quot;kg/円&quot;;[Red]#,##0"/>
    <numFmt numFmtId="202" formatCode="#,##0&quot;kg&quot;;[Red]#,##0"/>
    <numFmt numFmtId="203" formatCode="#,##0&quot;円/頭・年&quot;;[Red]#,##0"/>
    <numFmt numFmtId="204" formatCode="#,##0.00_ ;[Red]\-#,##0.00\ "/>
    <numFmt numFmtId="205" formatCode="#,##0.000;[Red]#,##0.000"/>
    <numFmt numFmtId="206" formatCode="#,##0.0_ ;[Red]\-#,##0.0\ "/>
    <numFmt numFmtId="207" formatCode="0_);\(0\)"/>
    <numFmt numFmtId="208" formatCode="0_ "/>
    <numFmt numFmtId="209" formatCode="0&quot;ヶ月&quot;;[Red]0"/>
    <numFmt numFmtId="210" formatCode="0&quot;日&quot;;[Red]0"/>
    <numFmt numFmtId="211" formatCode="#,##0&quot;頭規模&quot;_ ;[Red]\-#,##0\ "/>
    <numFmt numFmtId="212" formatCode="\(#,##0&quot;頭規模&quot;\)_ ;[Red]\-#,##0\ "/>
    <numFmt numFmtId="213" formatCode="\(#,##0&quot;頭当たり&quot;\)_ ;[Red]\-#,##0\ "/>
    <numFmt numFmtId="214" formatCode="\(#,##0&quot;頭規模&quot;\)\ ;[Red]\-#,##0\ "/>
    <numFmt numFmtId="215" formatCode="mmm\-yyyy"/>
    <numFmt numFmtId="216" formatCode="##&quot;頭&quot;"/>
    <numFmt numFmtId="217" formatCode="0.000"/>
    <numFmt numFmtId="218" formatCode="#,##0&quot; Kg&quot;"/>
    <numFmt numFmtId="219" formatCode="0.0000"/>
    <numFmt numFmtId="220" formatCode="#,##0.0;[Red]\-#,##0.0"/>
    <numFmt numFmtId="221" formatCode="#,##0.0;[Red]#,##0.0"/>
    <numFmt numFmtId="222" formatCode="#,##0.000;[Red]\-#,##0.000"/>
    <numFmt numFmtId="223" formatCode="##&quot;年度&quot;"/>
    <numFmt numFmtId="224" formatCode="#,##0.0000;[Red]\-#,##0.0000"/>
    <numFmt numFmtId="225" formatCode="[$-F800]dddd\,\ mmmm\ dd\,\ yyyy"/>
    <numFmt numFmtId="226" formatCode="&quot;平成&quot;0&quot;年&quot;;[Red]0"/>
    <numFmt numFmtId="227" formatCode="[DBNum3]&quot;平成&quot;#&quot;年&quot;"/>
    <numFmt numFmtId="228" formatCode="&quot;平成&quot;0&quot;年&quot;"/>
    <numFmt numFmtId="229" formatCode="0&quot;年&quot;"/>
  </numFmts>
  <fonts count="49"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0"/>
      <color indexed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10"/>
      <color indexed="10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i/>
      <sz val="9"/>
      <name val="ＭＳ 明朝"/>
      <family val="1"/>
    </font>
    <font>
      <b/>
      <sz val="11"/>
      <name val="ＭＳ 明朝"/>
      <family val="1"/>
    </font>
    <font>
      <b/>
      <sz val="2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8"/>
      <color indexed="10"/>
      <name val="ＭＳ 明朝"/>
      <family val="1"/>
    </font>
    <font>
      <u val="single"/>
      <sz val="7.5"/>
      <color indexed="12"/>
      <name val="ＭＳ Ｐゴシック"/>
      <family val="3"/>
    </font>
    <font>
      <u val="single"/>
      <sz val="7.5"/>
      <color indexed="36"/>
      <name val="ＭＳ Ｐゴシック"/>
      <family val="3"/>
    </font>
    <font>
      <sz val="6"/>
      <color indexed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 style="dotted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 style="double"/>
      <bottom style="medium"/>
      <diagonal style="thin"/>
    </border>
    <border diagonalDown="1">
      <left style="thin"/>
      <right style="medium"/>
      <top style="dotted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 diagonalDown="1">
      <left>
        <color indexed="63"/>
      </left>
      <right>
        <color indexed="63"/>
      </right>
      <top style="dotted"/>
      <bottom style="thin"/>
      <diagonal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uble"/>
    </border>
    <border diagonalDown="1">
      <left style="thin"/>
      <right style="medium"/>
      <top style="double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47" fillId="4" borderId="0" applyNumberFormat="0" applyBorder="0" applyAlignment="0" applyProtection="0"/>
  </cellStyleXfs>
  <cellXfs count="1916">
    <xf numFmtId="0" fontId="0" fillId="0" borderId="0" xfId="0" applyAlignment="1">
      <alignment/>
    </xf>
    <xf numFmtId="0" fontId="3" fillId="0" borderId="0" xfId="67" applyFont="1" applyFill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191" fontId="3" fillId="0" borderId="12" xfId="67" applyNumberFormat="1" applyFont="1" applyFill="1" applyBorder="1" applyAlignment="1" applyProtection="1">
      <alignment vertical="center" shrinkToFit="1"/>
      <protection/>
    </xf>
    <xf numFmtId="191" fontId="3" fillId="0" borderId="13" xfId="67" applyNumberFormat="1" applyFont="1" applyFill="1" applyBorder="1" applyAlignment="1" applyProtection="1">
      <alignment vertical="center" shrinkToFit="1"/>
      <protection/>
    </xf>
    <xf numFmtId="191" fontId="3" fillId="0" borderId="14" xfId="67" applyNumberFormat="1" applyFont="1" applyFill="1" applyBorder="1" applyAlignment="1" applyProtection="1">
      <alignment vertical="center" shrinkToFit="1"/>
      <protection/>
    </xf>
    <xf numFmtId="191" fontId="3" fillId="0" borderId="15" xfId="67" applyNumberFormat="1" applyFont="1" applyFill="1" applyBorder="1" applyAlignment="1" applyProtection="1">
      <alignment vertical="center" shrinkToFit="1"/>
      <protection/>
    </xf>
    <xf numFmtId="191" fontId="3" fillId="0" borderId="16" xfId="67" applyNumberFormat="1" applyFont="1" applyFill="1" applyBorder="1" applyAlignment="1" applyProtection="1">
      <alignment vertical="center" shrinkToFit="1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18" xfId="67" applyFont="1" applyFill="1" applyBorder="1" applyAlignment="1">
      <alignment vertical="center"/>
      <protection/>
    </xf>
    <xf numFmtId="0" fontId="3" fillId="0" borderId="19" xfId="67" applyFont="1" applyFill="1" applyBorder="1" applyAlignment="1">
      <alignment vertical="center"/>
      <protection/>
    </xf>
    <xf numFmtId="191" fontId="3" fillId="0" borderId="20" xfId="67" applyNumberFormat="1" applyFont="1" applyFill="1" applyBorder="1" applyAlignment="1" applyProtection="1">
      <alignment vertical="center" shrinkToFit="1"/>
      <protection hidden="1"/>
    </xf>
    <xf numFmtId="0" fontId="3" fillId="0" borderId="21" xfId="67" applyFont="1" applyFill="1" applyBorder="1" applyAlignment="1" applyProtection="1">
      <alignment vertical="center"/>
      <protection hidden="1"/>
    </xf>
    <xf numFmtId="191" fontId="3" fillId="0" borderId="22" xfId="67" applyNumberFormat="1" applyFont="1" applyFill="1" applyBorder="1" applyAlignment="1" applyProtection="1">
      <alignment vertical="center" shrinkToFit="1"/>
      <protection/>
    </xf>
    <xf numFmtId="0" fontId="3" fillId="0" borderId="23" xfId="67" applyFont="1" applyFill="1" applyBorder="1" applyAlignment="1">
      <alignment vertical="center"/>
      <protection/>
    </xf>
    <xf numFmtId="191" fontId="3" fillId="0" borderId="24" xfId="67" applyNumberFormat="1" applyFont="1" applyFill="1" applyBorder="1" applyAlignment="1" applyProtection="1">
      <alignment vertical="center" shrinkToFit="1"/>
      <protection/>
    </xf>
    <xf numFmtId="0" fontId="3" fillId="0" borderId="25" xfId="67" applyFont="1" applyFill="1" applyBorder="1" applyAlignment="1" applyProtection="1">
      <alignment vertical="center" shrinkToFit="1"/>
      <protection locked="0"/>
    </xf>
    <xf numFmtId="0" fontId="3" fillId="0" borderId="0" xfId="67" applyFont="1" applyFill="1" applyBorder="1" applyAlignment="1" applyProtection="1">
      <alignment vertical="center"/>
      <protection locked="0"/>
    </xf>
    <xf numFmtId="0" fontId="3" fillId="0" borderId="0" xfId="67" applyFont="1" applyFill="1" applyBorder="1" applyAlignment="1">
      <alignment horizontal="center" vertical="center" shrinkToFit="1"/>
      <protection/>
    </xf>
    <xf numFmtId="38" fontId="3" fillId="0" borderId="0" xfId="50" applyFont="1" applyFill="1" applyBorder="1" applyAlignment="1" applyProtection="1">
      <alignment vertical="center" shrinkToFit="1"/>
      <protection locked="0"/>
    </xf>
    <xf numFmtId="0" fontId="3" fillId="0" borderId="0" xfId="67" applyFont="1" applyFill="1" applyBorder="1" applyAlignment="1" applyProtection="1">
      <alignment vertical="center" shrinkToFit="1"/>
      <protection locked="0"/>
    </xf>
    <xf numFmtId="38" fontId="3" fillId="0" borderId="0" xfId="50" applyFont="1" applyFill="1" applyBorder="1" applyAlignment="1" applyProtection="1">
      <alignment vertical="center"/>
      <protection locked="0"/>
    </xf>
    <xf numFmtId="38" fontId="6" fillId="0" borderId="26" xfId="5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4" borderId="0" xfId="66" applyFont="1" applyFill="1" applyAlignment="1">
      <alignment vertical="center"/>
      <protection/>
    </xf>
    <xf numFmtId="0" fontId="8" fillId="24" borderId="27" xfId="66" applyFont="1" applyFill="1" applyBorder="1" applyAlignment="1">
      <alignment horizontal="distributed" vertical="center"/>
      <protection/>
    </xf>
    <xf numFmtId="0" fontId="3" fillId="24" borderId="28" xfId="66" applyFont="1" applyFill="1" applyBorder="1" applyAlignment="1" applyProtection="1">
      <alignment vertical="center"/>
      <protection locked="0"/>
    </xf>
    <xf numFmtId="0" fontId="3" fillId="24" borderId="29" xfId="66" applyFont="1" applyFill="1" applyBorder="1" applyAlignment="1">
      <alignment horizontal="distributed" vertical="center"/>
      <protection/>
    </xf>
    <xf numFmtId="0" fontId="3" fillId="24" borderId="30" xfId="66" applyFont="1" applyFill="1" applyBorder="1" applyAlignment="1">
      <alignment horizontal="distributed" vertical="center"/>
      <protection/>
    </xf>
    <xf numFmtId="0" fontId="3" fillId="24" borderId="31" xfId="66" applyFont="1" applyFill="1" applyBorder="1" applyAlignment="1">
      <alignment horizontal="distributed" vertical="center"/>
      <protection/>
    </xf>
    <xf numFmtId="0" fontId="3" fillId="24" borderId="0" xfId="66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37" xfId="50" applyFont="1" applyFill="1" applyBorder="1" applyAlignment="1">
      <alignment horizontal="center" vertical="center" shrinkToFit="1"/>
    </xf>
    <xf numFmtId="38" fontId="3" fillId="0" borderId="0" xfId="50" applyFont="1" applyFill="1" applyBorder="1" applyAlignment="1">
      <alignment horizontal="center" vertical="center" shrinkToFit="1"/>
    </xf>
    <xf numFmtId="38" fontId="6" fillId="0" borderId="38" xfId="5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 shrinkToFit="1"/>
    </xf>
    <xf numFmtId="38" fontId="6" fillId="0" borderId="39" xfId="50" applyFont="1" applyFill="1" applyBorder="1" applyAlignment="1" applyProtection="1">
      <alignment horizontal="center" vertical="center"/>
      <protection hidden="1"/>
    </xf>
    <xf numFmtId="38" fontId="6" fillId="0" borderId="40" xfId="50" applyFont="1" applyFill="1" applyBorder="1" applyAlignment="1" applyProtection="1">
      <alignment horizontal="center" vertical="center"/>
      <protection hidden="1"/>
    </xf>
    <xf numFmtId="38" fontId="6" fillId="0" borderId="26" xfId="50" applyFont="1" applyFill="1" applyBorder="1" applyAlignment="1">
      <alignment horizontal="center" vertical="center"/>
    </xf>
    <xf numFmtId="38" fontId="6" fillId="0" borderId="41" xfId="50" applyFont="1" applyFill="1" applyBorder="1" applyAlignment="1">
      <alignment horizontal="center" vertical="center"/>
    </xf>
    <xf numFmtId="38" fontId="3" fillId="0" borderId="42" xfId="50" applyFont="1" applyFill="1" applyBorder="1" applyAlignment="1">
      <alignment horizontal="distributed" vertical="center"/>
    </xf>
    <xf numFmtId="38" fontId="3" fillId="0" borderId="43" xfId="50" applyFont="1" applyFill="1" applyBorder="1" applyAlignment="1">
      <alignment horizontal="center" vertical="center"/>
    </xf>
    <xf numFmtId="0" fontId="3" fillId="0" borderId="44" xfId="67" applyFont="1" applyFill="1" applyBorder="1" applyAlignment="1">
      <alignment vertical="center"/>
      <protection/>
    </xf>
    <xf numFmtId="191" fontId="3" fillId="0" borderId="0" xfId="67" applyNumberFormat="1" applyFont="1" applyFill="1" applyBorder="1" applyAlignment="1" applyProtection="1">
      <alignment vertical="center" shrinkToFit="1"/>
      <protection locked="0"/>
    </xf>
    <xf numFmtId="191" fontId="3" fillId="0" borderId="45" xfId="67" applyNumberFormat="1" applyFont="1" applyFill="1" applyBorder="1" applyAlignment="1" applyProtection="1">
      <alignment vertical="center" shrinkToFit="1"/>
      <protection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67" applyFont="1" applyFill="1" applyBorder="1" applyAlignment="1" applyProtection="1">
      <alignment horizontal="distributed" vertical="center" shrinkToFit="1"/>
      <protection locked="0"/>
    </xf>
    <xf numFmtId="0" fontId="3" fillId="0" borderId="48" xfId="67" applyFont="1" applyFill="1" applyBorder="1" applyAlignment="1" applyProtection="1">
      <alignment horizontal="center" vertical="center" shrinkToFit="1"/>
      <protection locked="0"/>
    </xf>
    <xf numFmtId="0" fontId="3" fillId="0" borderId="49" xfId="67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38" fontId="3" fillId="0" borderId="25" xfId="50" applyFont="1" applyFill="1" applyBorder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3" fillId="0" borderId="0" xfId="67" applyFont="1" applyFill="1" applyAlignment="1" applyProtection="1">
      <alignment horizontal="distributed" vertical="center"/>
      <protection hidden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198" fontId="3" fillId="0" borderId="50" xfId="0" applyNumberFormat="1" applyFont="1" applyFill="1" applyBorder="1" applyAlignment="1" applyProtection="1">
      <alignment vertical="center"/>
      <protection locked="0"/>
    </xf>
    <xf numFmtId="198" fontId="3" fillId="0" borderId="51" xfId="0" applyNumberFormat="1" applyFont="1" applyFill="1" applyBorder="1" applyAlignment="1" applyProtection="1">
      <alignment vertical="center"/>
      <protection locked="0"/>
    </xf>
    <xf numFmtId="198" fontId="3" fillId="0" borderId="52" xfId="0" applyNumberFormat="1" applyFont="1" applyFill="1" applyBorder="1" applyAlignment="1" applyProtection="1">
      <alignment vertical="center"/>
      <protection locked="0"/>
    </xf>
    <xf numFmtId="198" fontId="3" fillId="0" borderId="53" xfId="0" applyNumberFormat="1" applyFont="1" applyFill="1" applyBorder="1" applyAlignment="1" applyProtection="1">
      <alignment vertical="center"/>
      <protection locked="0"/>
    </xf>
    <xf numFmtId="198" fontId="3" fillId="0" borderId="54" xfId="0" applyNumberFormat="1" applyFont="1" applyFill="1" applyBorder="1" applyAlignment="1" applyProtection="1">
      <alignment vertical="center"/>
      <protection locked="0"/>
    </xf>
    <xf numFmtId="198" fontId="3" fillId="0" borderId="11" xfId="0" applyNumberFormat="1" applyFont="1" applyFill="1" applyBorder="1" applyAlignment="1" applyProtection="1">
      <alignment vertical="center"/>
      <protection locked="0"/>
    </xf>
    <xf numFmtId="198" fontId="3" fillId="0" borderId="55" xfId="0" applyNumberFormat="1" applyFont="1" applyFill="1" applyBorder="1" applyAlignment="1" applyProtection="1">
      <alignment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35" xfId="0" applyNumberFormat="1" applyFont="1" applyFill="1" applyBorder="1" applyAlignment="1">
      <alignment horizontal="distributed" vertical="center"/>
    </xf>
    <xf numFmtId="9" fontId="3" fillId="0" borderId="11" xfId="0" applyNumberFormat="1" applyFont="1" applyFill="1" applyBorder="1" applyAlignment="1" applyProtection="1">
      <alignment vertical="center"/>
      <protection locked="0"/>
    </xf>
    <xf numFmtId="9" fontId="3" fillId="0" borderId="54" xfId="0" applyNumberFormat="1" applyFont="1" applyFill="1" applyBorder="1" applyAlignment="1" applyProtection="1">
      <alignment vertical="center"/>
      <protection locked="0"/>
    </xf>
    <xf numFmtId="0" fontId="3" fillId="0" borderId="56" xfId="0" applyNumberFormat="1" applyFont="1" applyFill="1" applyBorder="1" applyAlignment="1">
      <alignment horizontal="distributed" vertical="center"/>
    </xf>
    <xf numFmtId="0" fontId="3" fillId="0" borderId="57" xfId="0" applyNumberFormat="1" applyFont="1" applyFill="1" applyBorder="1" applyAlignment="1">
      <alignment horizontal="distributed" vertical="center"/>
    </xf>
    <xf numFmtId="198" fontId="3" fillId="0" borderId="58" xfId="0" applyNumberFormat="1" applyFont="1" applyFill="1" applyBorder="1" applyAlignment="1" applyProtection="1">
      <alignment vertical="center"/>
      <protection locked="0"/>
    </xf>
    <xf numFmtId="198" fontId="3" fillId="0" borderId="59" xfId="0" applyNumberFormat="1" applyFont="1" applyFill="1" applyBorder="1" applyAlignment="1" applyProtection="1">
      <alignment vertical="center"/>
      <protection locked="0"/>
    </xf>
    <xf numFmtId="198" fontId="3" fillId="0" borderId="60" xfId="0" applyNumberFormat="1" applyFont="1" applyFill="1" applyBorder="1" applyAlignment="1" applyProtection="1">
      <alignment vertical="center"/>
      <protection locked="0"/>
    </xf>
    <xf numFmtId="9" fontId="3" fillId="0" borderId="53" xfId="0" applyNumberFormat="1" applyFont="1" applyFill="1" applyBorder="1" applyAlignment="1" applyProtection="1">
      <alignment vertical="center"/>
      <protection locked="0"/>
    </xf>
    <xf numFmtId="9" fontId="3" fillId="0" borderId="61" xfId="0" applyNumberFormat="1" applyFont="1" applyFill="1" applyBorder="1" applyAlignment="1" applyProtection="1">
      <alignment vertical="center"/>
      <protection locked="0"/>
    </xf>
    <xf numFmtId="9" fontId="3" fillId="0" borderId="62" xfId="0" applyNumberFormat="1" applyFont="1" applyFill="1" applyBorder="1" applyAlignment="1" applyProtection="1">
      <alignment vertical="center"/>
      <protection locked="0"/>
    </xf>
    <xf numFmtId="198" fontId="3" fillId="0" borderId="63" xfId="0" applyNumberFormat="1" applyFont="1" applyFill="1" applyBorder="1" applyAlignment="1" applyProtection="1">
      <alignment vertical="center"/>
      <protection locked="0"/>
    </xf>
    <xf numFmtId="178" fontId="3" fillId="0" borderId="64" xfId="0" applyNumberFormat="1" applyFont="1" applyFill="1" applyBorder="1" applyAlignment="1" applyProtection="1">
      <alignment vertical="center"/>
      <protection hidden="1"/>
    </xf>
    <xf numFmtId="0" fontId="3" fillId="0" borderId="48" xfId="0" applyNumberFormat="1" applyFont="1" applyFill="1" applyBorder="1" applyAlignment="1">
      <alignment horizontal="distributed" vertical="center"/>
    </xf>
    <xf numFmtId="0" fontId="3" fillId="0" borderId="56" xfId="0" applyNumberFormat="1" applyFont="1" applyFill="1" applyBorder="1" applyAlignment="1">
      <alignment horizontal="center" vertical="center" shrinkToFit="1"/>
    </xf>
    <xf numFmtId="9" fontId="3" fillId="0" borderId="58" xfId="0" applyNumberFormat="1" applyFont="1" applyFill="1" applyBorder="1" applyAlignment="1" applyProtection="1">
      <alignment vertical="center"/>
      <protection locked="0"/>
    </xf>
    <xf numFmtId="9" fontId="3" fillId="0" borderId="56" xfId="0" applyNumberFormat="1" applyFont="1" applyFill="1" applyBorder="1" applyAlignment="1" applyProtection="1">
      <alignment vertical="center"/>
      <protection locked="0"/>
    </xf>
    <xf numFmtId="9" fontId="3" fillId="0" borderId="60" xfId="0" applyNumberFormat="1" applyFont="1" applyFill="1" applyBorder="1" applyAlignment="1" applyProtection="1">
      <alignment vertical="center"/>
      <protection locked="0"/>
    </xf>
    <xf numFmtId="9" fontId="3" fillId="0" borderId="65" xfId="0" applyNumberFormat="1" applyFont="1" applyFill="1" applyBorder="1" applyAlignment="1" applyProtection="1">
      <alignment vertical="center"/>
      <protection locked="0"/>
    </xf>
    <xf numFmtId="9" fontId="3" fillId="0" borderId="34" xfId="0" applyNumberFormat="1" applyFont="1" applyFill="1" applyBorder="1" applyAlignment="1" applyProtection="1">
      <alignment vertical="center"/>
      <protection locked="0"/>
    </xf>
    <xf numFmtId="9" fontId="3" fillId="0" borderId="59" xfId="0" applyNumberFormat="1" applyFont="1" applyFill="1" applyBorder="1" applyAlignment="1" applyProtection="1">
      <alignment vertical="center"/>
      <protection locked="0"/>
    </xf>
    <xf numFmtId="198" fontId="3" fillId="0" borderId="66" xfId="0" applyNumberFormat="1" applyFont="1" applyFill="1" applyBorder="1" applyAlignment="1" applyProtection="1">
      <alignment vertical="center"/>
      <protection locked="0"/>
    </xf>
    <xf numFmtId="198" fontId="3" fillId="0" borderId="67" xfId="0" applyNumberFormat="1" applyFont="1" applyFill="1" applyBorder="1" applyAlignment="1" applyProtection="1">
      <alignment vertical="center"/>
      <protection locked="0"/>
    </xf>
    <xf numFmtId="178" fontId="3" fillId="0" borderId="52" xfId="0" applyNumberFormat="1" applyFont="1" applyFill="1" applyBorder="1" applyAlignment="1" applyProtection="1">
      <alignment vertical="center"/>
      <protection hidden="1"/>
    </xf>
    <xf numFmtId="178" fontId="3" fillId="0" borderId="11" xfId="0" applyNumberFormat="1" applyFont="1" applyFill="1" applyBorder="1" applyAlignment="1" applyProtection="1">
      <alignment vertical="center"/>
      <protection locked="0"/>
    </xf>
    <xf numFmtId="178" fontId="3" fillId="0" borderId="54" xfId="0" applyNumberFormat="1" applyFont="1" applyFill="1" applyBorder="1" applyAlignment="1" applyProtection="1">
      <alignment vertical="center"/>
      <protection locked="0"/>
    </xf>
    <xf numFmtId="178" fontId="3" fillId="0" borderId="68" xfId="0" applyNumberFormat="1" applyFont="1" applyFill="1" applyBorder="1" applyAlignment="1" applyProtection="1">
      <alignment vertical="center"/>
      <protection locked="0"/>
    </xf>
    <xf numFmtId="178" fontId="3" fillId="0" borderId="62" xfId="0" applyNumberFormat="1" applyFont="1" applyFill="1" applyBorder="1" applyAlignment="1" applyProtection="1">
      <alignment vertical="center"/>
      <protection hidden="1"/>
    </xf>
    <xf numFmtId="178" fontId="3" fillId="0" borderId="55" xfId="0" applyNumberFormat="1" applyFont="1" applyFill="1" applyBorder="1" applyAlignment="1" applyProtection="1">
      <alignment vertical="center"/>
      <protection hidden="1"/>
    </xf>
    <xf numFmtId="198" fontId="3" fillId="0" borderId="69" xfId="0" applyNumberFormat="1" applyFont="1" applyFill="1" applyBorder="1" applyAlignment="1" applyProtection="1">
      <alignment vertical="center"/>
      <protection locked="0"/>
    </xf>
    <xf numFmtId="9" fontId="3" fillId="0" borderId="70" xfId="0" applyNumberFormat="1" applyFont="1" applyFill="1" applyBorder="1" applyAlignment="1" applyProtection="1">
      <alignment vertical="center"/>
      <protection locked="0"/>
    </xf>
    <xf numFmtId="9" fontId="3" fillId="0" borderId="71" xfId="0" applyNumberFormat="1" applyFont="1" applyFill="1" applyBorder="1" applyAlignment="1" applyProtection="1">
      <alignment vertical="center"/>
      <protection locked="0"/>
    </xf>
    <xf numFmtId="198" fontId="3" fillId="0" borderId="35" xfId="0" applyNumberFormat="1" applyFont="1" applyFill="1" applyBorder="1" applyAlignment="1" applyProtection="1">
      <alignment vertical="center"/>
      <protection locked="0"/>
    </xf>
    <xf numFmtId="198" fontId="3" fillId="0" borderId="72" xfId="0" applyNumberFormat="1" applyFont="1" applyFill="1" applyBorder="1" applyAlignment="1" applyProtection="1">
      <alignment vertical="center"/>
      <protection locked="0"/>
    </xf>
    <xf numFmtId="178" fontId="3" fillId="0" borderId="55" xfId="0" applyNumberFormat="1" applyFont="1" applyFill="1" applyBorder="1" applyAlignment="1" applyProtection="1">
      <alignment vertical="center"/>
      <protection locked="0"/>
    </xf>
    <xf numFmtId="9" fontId="3" fillId="0" borderId="68" xfId="0" applyNumberFormat="1" applyFont="1" applyFill="1" applyBorder="1" applyAlignment="1" applyProtection="1">
      <alignment vertical="center"/>
      <protection locked="0"/>
    </xf>
    <xf numFmtId="198" fontId="3" fillId="0" borderId="73" xfId="0" applyNumberFormat="1" applyFont="1" applyFill="1" applyBorder="1" applyAlignment="1" applyProtection="1">
      <alignment vertical="center"/>
      <protection locked="0"/>
    </xf>
    <xf numFmtId="198" fontId="3" fillId="0" borderId="64" xfId="0" applyNumberFormat="1" applyFont="1" applyFill="1" applyBorder="1" applyAlignment="1" applyProtection="1">
      <alignment vertical="center"/>
      <protection locked="0"/>
    </xf>
    <xf numFmtId="0" fontId="3" fillId="0" borderId="74" xfId="0" applyNumberFormat="1" applyFont="1" applyFill="1" applyBorder="1" applyAlignment="1">
      <alignment horizontal="center" vertical="center" shrinkToFit="1"/>
    </xf>
    <xf numFmtId="210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9" fontId="3" fillId="0" borderId="65" xfId="0" applyNumberFormat="1" applyFont="1" applyFill="1" applyBorder="1" applyAlignment="1" applyProtection="1">
      <alignment vertical="center"/>
      <protection hidden="1"/>
    </xf>
    <xf numFmtId="9" fontId="3" fillId="0" borderId="70" xfId="0" applyNumberFormat="1" applyFont="1" applyFill="1" applyBorder="1" applyAlignment="1" applyProtection="1">
      <alignment vertical="center"/>
      <protection hidden="1"/>
    </xf>
    <xf numFmtId="9" fontId="3" fillId="0" borderId="59" xfId="0" applyNumberFormat="1" applyFont="1" applyFill="1" applyBorder="1" applyAlignment="1" applyProtection="1">
      <alignment vertical="center"/>
      <protection hidden="1"/>
    </xf>
    <xf numFmtId="9" fontId="3" fillId="0" borderId="7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178" fontId="3" fillId="0" borderId="78" xfId="0" applyNumberFormat="1" applyFont="1" applyFill="1" applyBorder="1" applyAlignment="1" applyProtection="1">
      <alignment vertical="center"/>
      <protection hidden="1"/>
    </xf>
    <xf numFmtId="178" fontId="3" fillId="0" borderId="33" xfId="0" applyNumberFormat="1" applyFont="1" applyFill="1" applyBorder="1" applyAlignment="1" applyProtection="1">
      <alignment vertical="center"/>
      <protection hidden="1"/>
    </xf>
    <xf numFmtId="178" fontId="3" fillId="0" borderId="51" xfId="0" applyNumberFormat="1" applyFont="1" applyFill="1" applyBorder="1" applyAlignment="1" applyProtection="1">
      <alignment vertical="center"/>
      <protection hidden="1"/>
    </xf>
    <xf numFmtId="178" fontId="3" fillId="0" borderId="61" xfId="0" applyNumberFormat="1" applyFont="1" applyFill="1" applyBorder="1" applyAlignment="1" applyProtection="1">
      <alignment vertical="center"/>
      <protection hidden="1"/>
    </xf>
    <xf numFmtId="178" fontId="3" fillId="0" borderId="79" xfId="0" applyNumberFormat="1" applyFont="1" applyFill="1" applyBorder="1" applyAlignment="1" applyProtection="1">
      <alignment vertical="center"/>
      <protection hidden="1"/>
    </xf>
    <xf numFmtId="178" fontId="3" fillId="0" borderId="54" xfId="0" applyNumberFormat="1" applyFont="1" applyFill="1" applyBorder="1" applyAlignment="1" applyProtection="1">
      <alignment vertical="center"/>
      <protection hidden="1"/>
    </xf>
    <xf numFmtId="178" fontId="3" fillId="0" borderId="80" xfId="0" applyNumberFormat="1" applyFont="1" applyFill="1" applyBorder="1" applyAlignment="1" applyProtection="1">
      <alignment vertical="center"/>
      <protection hidden="1"/>
    </xf>
    <xf numFmtId="178" fontId="3" fillId="0" borderId="68" xfId="0" applyNumberFormat="1" applyFont="1" applyFill="1" applyBorder="1" applyAlignment="1" applyProtection="1">
      <alignment vertical="center"/>
      <protection hidden="1"/>
    </xf>
    <xf numFmtId="178" fontId="3" fillId="0" borderId="65" xfId="0" applyNumberFormat="1" applyFont="1" applyFill="1" applyBorder="1" applyAlignment="1" applyProtection="1">
      <alignment vertical="center"/>
      <protection hidden="1"/>
    </xf>
    <xf numFmtId="178" fontId="3" fillId="0" borderId="34" xfId="0" applyNumberFormat="1" applyFont="1" applyFill="1" applyBorder="1" applyAlignment="1" applyProtection="1">
      <alignment vertical="center"/>
      <protection hidden="1"/>
    </xf>
    <xf numFmtId="178" fontId="3" fillId="0" borderId="59" xfId="0" applyNumberFormat="1" applyFont="1" applyFill="1" applyBorder="1" applyAlignment="1" applyProtection="1">
      <alignment vertical="center"/>
      <protection hidden="1"/>
    </xf>
    <xf numFmtId="178" fontId="3" fillId="0" borderId="60" xfId="0" applyNumberFormat="1" applyFont="1" applyFill="1" applyBorder="1" applyAlignment="1" applyProtection="1">
      <alignment vertical="center"/>
      <protection hidden="1"/>
    </xf>
    <xf numFmtId="178" fontId="3" fillId="0" borderId="81" xfId="0" applyNumberFormat="1" applyFont="1" applyFill="1" applyBorder="1" applyAlignment="1" applyProtection="1">
      <alignment vertical="center"/>
      <protection hidden="1"/>
    </xf>
    <xf numFmtId="178" fontId="3" fillId="0" borderId="82" xfId="0" applyNumberFormat="1" applyFont="1" applyFill="1" applyBorder="1" applyAlignment="1" applyProtection="1">
      <alignment vertical="center"/>
      <protection hidden="1"/>
    </xf>
    <xf numFmtId="178" fontId="3" fillId="0" borderId="73" xfId="0" applyNumberFormat="1" applyFont="1" applyFill="1" applyBorder="1" applyAlignment="1" applyProtection="1">
      <alignment vertical="center"/>
      <protection hidden="1"/>
    </xf>
    <xf numFmtId="178" fontId="3" fillId="0" borderId="83" xfId="0" applyNumberFormat="1" applyFont="1" applyFill="1" applyBorder="1" applyAlignment="1" applyProtection="1">
      <alignment vertical="center"/>
      <protection hidden="1"/>
    </xf>
    <xf numFmtId="178" fontId="3" fillId="0" borderId="84" xfId="0" applyNumberFormat="1" applyFont="1" applyFill="1" applyBorder="1" applyAlignment="1" applyProtection="1">
      <alignment vertical="center"/>
      <protection hidden="1"/>
    </xf>
    <xf numFmtId="178" fontId="3" fillId="0" borderId="35" xfId="0" applyNumberFormat="1" applyFont="1" applyFill="1" applyBorder="1" applyAlignment="1" applyProtection="1">
      <alignment vertical="center"/>
      <protection hidden="1"/>
    </xf>
    <xf numFmtId="178" fontId="3" fillId="0" borderId="72" xfId="0" applyNumberFormat="1" applyFont="1" applyFill="1" applyBorder="1" applyAlignment="1" applyProtection="1">
      <alignment vertical="center"/>
      <protection hidden="1"/>
    </xf>
    <xf numFmtId="191" fontId="3" fillId="0" borderId="0" xfId="67" applyNumberFormat="1" applyFont="1" applyFill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3" fillId="0" borderId="0" xfId="67" applyFont="1" applyFill="1" applyAlignment="1">
      <alignment vertical="center"/>
      <protection/>
    </xf>
    <xf numFmtId="0" fontId="4" fillId="0" borderId="25" xfId="67" applyFont="1" applyFill="1" applyBorder="1" applyAlignment="1" quotePrefix="1">
      <alignment horizontal="left" vertical="center"/>
      <protection/>
    </xf>
    <xf numFmtId="0" fontId="4" fillId="0" borderId="25" xfId="67" applyFont="1" applyFill="1" applyBorder="1" applyAlignment="1">
      <alignment vertical="center"/>
      <protection/>
    </xf>
    <xf numFmtId="0" fontId="4" fillId="0" borderId="25" xfId="67" applyFont="1" applyFill="1" applyBorder="1" applyAlignment="1">
      <alignment horizontal="center" vertical="center"/>
      <protection/>
    </xf>
    <xf numFmtId="0" fontId="4" fillId="0" borderId="0" xfId="67" applyFont="1" applyFill="1" applyAlignment="1">
      <alignment vertical="center"/>
      <protection/>
    </xf>
    <xf numFmtId="191" fontId="3" fillId="0" borderId="58" xfId="67" applyNumberFormat="1" applyFont="1" applyFill="1" applyBorder="1" applyAlignment="1">
      <alignment horizontal="distributed" vertical="center" shrinkToFit="1"/>
      <protection/>
    </xf>
    <xf numFmtId="0" fontId="3" fillId="0" borderId="60" xfId="67" applyFont="1" applyFill="1" applyBorder="1" applyAlignment="1">
      <alignment horizontal="distributed" vertical="center" shrinkToFit="1"/>
      <protection/>
    </xf>
    <xf numFmtId="0" fontId="3" fillId="0" borderId="85" xfId="67" applyFont="1" applyFill="1" applyBorder="1" applyAlignment="1">
      <alignment vertical="center"/>
      <protection/>
    </xf>
    <xf numFmtId="178" fontId="3" fillId="0" borderId="86" xfId="67" applyNumberFormat="1" applyFont="1" applyFill="1" applyBorder="1" applyAlignment="1" applyProtection="1">
      <alignment vertical="center" shrinkToFit="1"/>
      <protection locked="0"/>
    </xf>
    <xf numFmtId="178" fontId="3" fillId="0" borderId="87" xfId="67" applyNumberFormat="1" applyFont="1" applyFill="1" applyBorder="1" applyAlignment="1" applyProtection="1">
      <alignment vertical="center" shrinkToFit="1"/>
      <protection locked="0"/>
    </xf>
    <xf numFmtId="178" fontId="3" fillId="0" borderId="88" xfId="67" applyNumberFormat="1" applyFont="1" applyFill="1" applyBorder="1" applyAlignment="1" applyProtection="1">
      <alignment vertical="center" shrinkToFit="1"/>
      <protection locked="0"/>
    </xf>
    <xf numFmtId="178" fontId="3" fillId="0" borderId="89" xfId="67" applyNumberFormat="1" applyFont="1" applyFill="1" applyBorder="1" applyAlignment="1" applyProtection="1">
      <alignment vertical="center" shrinkToFit="1"/>
      <protection locked="0"/>
    </xf>
    <xf numFmtId="178" fontId="3" fillId="0" borderId="64" xfId="67" applyNumberFormat="1" applyFont="1" applyFill="1" applyBorder="1" applyAlignment="1" applyProtection="1">
      <alignment vertical="center" shrinkToFit="1"/>
      <protection hidden="1"/>
    </xf>
    <xf numFmtId="0" fontId="3" fillId="0" borderId="90" xfId="67" applyFont="1" applyFill="1" applyBorder="1" applyAlignment="1">
      <alignment horizontal="distributed" vertical="center"/>
      <protection/>
    </xf>
    <xf numFmtId="0" fontId="3" fillId="0" borderId="91" xfId="67" applyFont="1" applyFill="1" applyBorder="1" applyAlignment="1">
      <alignment horizontal="distributed" vertical="center"/>
      <protection/>
    </xf>
    <xf numFmtId="0" fontId="3" fillId="0" borderId="92" xfId="67" applyFont="1" applyFill="1" applyBorder="1" applyAlignment="1" applyProtection="1">
      <alignment horizontal="distributed" vertical="center"/>
      <protection locked="0"/>
    </xf>
    <xf numFmtId="0" fontId="3" fillId="0" borderId="93" xfId="67" applyFont="1" applyFill="1" applyBorder="1" applyAlignment="1">
      <alignment vertical="center"/>
      <protection/>
    </xf>
    <xf numFmtId="0" fontId="4" fillId="0" borderId="25" xfId="67" applyFont="1" applyFill="1" applyBorder="1" applyAlignment="1" quotePrefix="1">
      <alignment horizontal="center" vertical="center"/>
      <protection/>
    </xf>
    <xf numFmtId="0" fontId="4" fillId="0" borderId="0" xfId="67" applyFont="1" applyFill="1" applyAlignment="1" quotePrefix="1">
      <alignment horizontal="left" vertical="center"/>
      <protection/>
    </xf>
    <xf numFmtId="0" fontId="3" fillId="0" borderId="42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 applyProtection="1">
      <alignment horizontal="distributed" vertical="center"/>
      <protection hidden="1"/>
    </xf>
    <xf numFmtId="192" fontId="3" fillId="0" borderId="48" xfId="0" applyNumberFormat="1" applyFont="1" applyFill="1" applyBorder="1" applyAlignment="1" applyProtection="1">
      <alignment horizontal="distributed" vertical="center"/>
      <protection hidden="1"/>
    </xf>
    <xf numFmtId="192" fontId="3" fillId="0" borderId="28" xfId="0" applyNumberFormat="1" applyFont="1" applyFill="1" applyBorder="1" applyAlignment="1" applyProtection="1">
      <alignment horizontal="distributed" vertical="center"/>
      <protection hidden="1"/>
    </xf>
    <xf numFmtId="192" fontId="3" fillId="0" borderId="94" xfId="0" applyNumberFormat="1" applyFont="1" applyFill="1" applyBorder="1" applyAlignment="1" applyProtection="1">
      <alignment horizontal="distributed" vertical="center"/>
      <protection hidden="1"/>
    </xf>
    <xf numFmtId="192" fontId="3" fillId="0" borderId="95" xfId="0" applyNumberFormat="1" applyFont="1" applyFill="1" applyBorder="1" applyAlignment="1" applyProtection="1">
      <alignment horizontal="distributed" vertical="center"/>
      <protection hidden="1"/>
    </xf>
    <xf numFmtId="191" fontId="3" fillId="0" borderId="28" xfId="67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191" fontId="3" fillId="0" borderId="0" xfId="67" applyNumberFormat="1" applyFont="1" applyFill="1" applyBorder="1" applyAlignment="1">
      <alignment vertical="center"/>
      <protection/>
    </xf>
    <xf numFmtId="0" fontId="3" fillId="0" borderId="96" xfId="0" applyFont="1" applyFill="1" applyBorder="1" applyAlignment="1">
      <alignment horizontal="distributed" vertical="center"/>
    </xf>
    <xf numFmtId="0" fontId="20" fillId="0" borderId="96" xfId="0" applyFont="1" applyFill="1" applyBorder="1" applyAlignment="1">
      <alignment horizontal="center" vertical="center"/>
    </xf>
    <xf numFmtId="178" fontId="3" fillId="0" borderId="96" xfId="67" applyNumberFormat="1" applyFont="1" applyFill="1" applyBorder="1" applyAlignment="1" applyProtection="1">
      <alignment vertical="center" shrinkToFit="1"/>
      <protection hidden="1"/>
    </xf>
    <xf numFmtId="178" fontId="3" fillId="0" borderId="37" xfId="67" applyNumberFormat="1" applyFont="1" applyFill="1" applyBorder="1" applyAlignment="1" applyProtection="1">
      <alignment vertical="center" shrinkToFit="1"/>
      <protection hidden="1"/>
    </xf>
    <xf numFmtId="178" fontId="3" fillId="0" borderId="46" xfId="67" applyNumberFormat="1" applyFont="1" applyFill="1" applyBorder="1" applyAlignment="1" applyProtection="1">
      <alignment vertical="center" shrinkToFit="1"/>
      <protection hidden="1"/>
    </xf>
    <xf numFmtId="0" fontId="3" fillId="0" borderId="67" xfId="67" applyFont="1" applyFill="1" applyBorder="1" applyAlignment="1" quotePrefix="1">
      <alignment horizontal="distributed" vertical="center"/>
      <protection/>
    </xf>
    <xf numFmtId="178" fontId="3" fillId="0" borderId="69" xfId="67" applyNumberFormat="1" applyFont="1" applyFill="1" applyBorder="1" applyAlignment="1" applyProtection="1">
      <alignment vertical="center" shrinkToFit="1"/>
      <protection hidden="1"/>
    </xf>
    <xf numFmtId="178" fontId="3" fillId="0" borderId="73" xfId="67" applyNumberFormat="1" applyFont="1" applyFill="1" applyBorder="1" applyAlignment="1" applyProtection="1">
      <alignment vertical="center" shrinkToFit="1"/>
      <protection hidden="1"/>
    </xf>
    <xf numFmtId="178" fontId="3" fillId="0" borderId="82" xfId="67" applyNumberFormat="1" applyFont="1" applyFill="1" applyBorder="1" applyAlignment="1" applyProtection="1">
      <alignment vertical="center" shrinkToFit="1"/>
      <protection hidden="1"/>
    </xf>
    <xf numFmtId="178" fontId="3" fillId="0" borderId="97" xfId="67" applyNumberFormat="1" applyFont="1" applyFill="1" applyBorder="1" applyAlignment="1" applyProtection="1">
      <alignment vertical="center" shrinkToFit="1"/>
      <protection hidden="1"/>
    </xf>
    <xf numFmtId="0" fontId="3" fillId="0" borderId="95" xfId="67" applyFont="1" applyFill="1" applyBorder="1" applyAlignment="1">
      <alignment horizontal="distributed" vertical="center"/>
      <protection/>
    </xf>
    <xf numFmtId="0" fontId="3" fillId="0" borderId="98" xfId="67" applyFont="1" applyFill="1" applyBorder="1" applyAlignment="1" applyProtection="1">
      <alignment horizontal="distributed" vertical="center"/>
      <protection hidden="1"/>
    </xf>
    <xf numFmtId="0" fontId="3" fillId="0" borderId="0" xfId="67" applyFont="1" applyFill="1" applyBorder="1" applyAlignment="1">
      <alignment horizontal="distributed" vertical="center"/>
      <protection/>
    </xf>
    <xf numFmtId="0" fontId="3" fillId="0" borderId="99" xfId="67" applyFont="1" applyFill="1" applyBorder="1" applyAlignment="1" applyProtection="1">
      <alignment horizontal="distributed" vertical="center"/>
      <protection hidden="1"/>
    </xf>
    <xf numFmtId="0" fontId="3" fillId="0" borderId="100" xfId="67" applyFont="1" applyFill="1" applyBorder="1" applyAlignment="1" applyProtection="1">
      <alignment horizontal="distributed" vertical="center"/>
      <protection locked="0"/>
    </xf>
    <xf numFmtId="178" fontId="3" fillId="0" borderId="101" xfId="67" applyNumberFormat="1" applyFont="1" applyFill="1" applyBorder="1" applyAlignment="1" applyProtection="1">
      <alignment vertical="center" shrinkToFit="1"/>
      <protection hidden="1"/>
    </xf>
    <xf numFmtId="178" fontId="3" fillId="0" borderId="102" xfId="67" applyNumberFormat="1" applyFont="1" applyFill="1" applyBorder="1" applyAlignment="1" applyProtection="1">
      <alignment vertical="center" shrinkToFit="1"/>
      <protection hidden="1"/>
    </xf>
    <xf numFmtId="178" fontId="3" fillId="0" borderId="43" xfId="67" applyNumberFormat="1" applyFont="1" applyFill="1" applyBorder="1" applyAlignment="1" applyProtection="1">
      <alignment vertical="center" shrinkToFit="1"/>
      <protection hidden="1"/>
    </xf>
    <xf numFmtId="178" fontId="3" fillId="0" borderId="103" xfId="67" applyNumberFormat="1" applyFont="1" applyFill="1" applyBorder="1" applyAlignment="1" applyProtection="1">
      <alignment vertical="center" shrinkToFit="1"/>
      <protection hidden="1"/>
    </xf>
    <xf numFmtId="178" fontId="3" fillId="0" borderId="51" xfId="67" applyNumberFormat="1" applyFont="1" applyFill="1" applyBorder="1" applyAlignment="1" applyProtection="1">
      <alignment vertical="center" shrinkToFit="1"/>
      <protection hidden="1"/>
    </xf>
    <xf numFmtId="178" fontId="3" fillId="0" borderId="84" xfId="67" applyNumberFormat="1" applyFont="1" applyFill="1" applyBorder="1" applyAlignment="1" applyProtection="1">
      <alignment vertical="center" shrinkToFit="1"/>
      <protection locked="0"/>
    </xf>
    <xf numFmtId="178" fontId="3" fillId="0" borderId="62" xfId="67" applyNumberFormat="1" applyFont="1" applyFill="1" applyBorder="1" applyAlignment="1" applyProtection="1">
      <alignment vertical="center" shrinkToFit="1"/>
      <protection hidden="1"/>
    </xf>
    <xf numFmtId="178" fontId="3" fillId="0" borderId="54" xfId="67" applyNumberFormat="1" applyFont="1" applyFill="1" applyBorder="1" applyAlignment="1" applyProtection="1">
      <alignment vertical="center" shrinkToFit="1"/>
      <protection hidden="1"/>
    </xf>
    <xf numFmtId="178" fontId="3" fillId="0" borderId="80" xfId="67" applyNumberFormat="1" applyFont="1" applyFill="1" applyBorder="1" applyAlignment="1" applyProtection="1">
      <alignment vertical="center" shrinkToFit="1"/>
      <protection hidden="1"/>
    </xf>
    <xf numFmtId="0" fontId="3" fillId="0" borderId="55" xfId="67" applyFont="1" applyFill="1" applyBorder="1" applyAlignment="1">
      <alignment horizontal="distributed" vertical="center"/>
      <protection/>
    </xf>
    <xf numFmtId="178" fontId="3" fillId="0" borderId="79" xfId="67" applyNumberFormat="1" applyFont="1" applyFill="1" applyBorder="1" applyAlignment="1" applyProtection="1">
      <alignment vertical="center" shrinkToFit="1"/>
      <protection locked="0"/>
    </xf>
    <xf numFmtId="178" fontId="3" fillId="0" borderId="80" xfId="67" applyNumberFormat="1" applyFont="1" applyFill="1" applyBorder="1" applyAlignment="1" applyProtection="1">
      <alignment vertical="center" shrinkToFit="1"/>
      <protection locked="0"/>
    </xf>
    <xf numFmtId="178" fontId="3" fillId="0" borderId="104" xfId="67" applyNumberFormat="1" applyFont="1" applyFill="1" applyBorder="1" applyAlignment="1" applyProtection="1">
      <alignment vertical="center" shrinkToFit="1"/>
      <protection hidden="1"/>
    </xf>
    <xf numFmtId="178" fontId="3" fillId="0" borderId="105" xfId="67" applyNumberFormat="1" applyFont="1" applyFill="1" applyBorder="1" applyAlignment="1" applyProtection="1">
      <alignment vertical="center" shrinkToFit="1"/>
      <protection hidden="1"/>
    </xf>
    <xf numFmtId="178" fontId="3" fillId="0" borderId="106" xfId="67" applyNumberFormat="1" applyFont="1" applyFill="1" applyBorder="1" applyAlignment="1" applyProtection="1">
      <alignment vertical="center" shrinkToFit="1"/>
      <protection hidden="1"/>
    </xf>
    <xf numFmtId="178" fontId="3" fillId="0" borderId="26" xfId="67" applyNumberFormat="1" applyFont="1" applyFill="1" applyBorder="1" applyAlignment="1" applyProtection="1">
      <alignment vertical="center" shrinkToFit="1"/>
      <protection hidden="1"/>
    </xf>
    <xf numFmtId="178" fontId="3" fillId="0" borderId="25" xfId="67" applyNumberFormat="1" applyFont="1" applyFill="1" applyBorder="1" applyAlignment="1" applyProtection="1">
      <alignment vertical="center" shrinkToFit="1"/>
      <protection hidden="1"/>
    </xf>
    <xf numFmtId="178" fontId="3" fillId="0" borderId="30" xfId="67" applyNumberFormat="1" applyFont="1" applyFill="1" applyBorder="1" applyAlignment="1" applyProtection="1">
      <alignment vertical="center" shrinkToFit="1"/>
      <protection hidden="1"/>
    </xf>
    <xf numFmtId="178" fontId="3" fillId="0" borderId="48" xfId="67" applyNumberFormat="1" applyFont="1" applyFill="1" applyBorder="1" applyAlignment="1" applyProtection="1">
      <alignment vertical="center" shrinkToFit="1"/>
      <protection hidden="1"/>
    </xf>
    <xf numFmtId="178" fontId="3" fillId="0" borderId="107" xfId="67" applyNumberFormat="1" applyFont="1" applyFill="1" applyBorder="1" applyAlignment="1" applyProtection="1">
      <alignment vertical="center" shrinkToFit="1"/>
      <protection hidden="1"/>
    </xf>
    <xf numFmtId="0" fontId="3" fillId="0" borderId="0" xfId="67" applyFont="1" applyFill="1" applyBorder="1" applyAlignment="1">
      <alignment vertical="center"/>
      <protection/>
    </xf>
    <xf numFmtId="0" fontId="21" fillId="0" borderId="0" xfId="67" applyFont="1" applyFill="1" applyBorder="1" applyAlignment="1">
      <alignment horizontal="left" vertical="center"/>
      <protection/>
    </xf>
    <xf numFmtId="0" fontId="3" fillId="0" borderId="0" xfId="67" applyFont="1" applyFill="1" applyBorder="1" applyAlignment="1">
      <alignment horizontal="distributed" vertical="center" shrinkToFit="1"/>
      <protection/>
    </xf>
    <xf numFmtId="191" fontId="3" fillId="0" borderId="0" xfId="67" applyNumberFormat="1" applyFont="1" applyFill="1" applyBorder="1" applyAlignment="1" applyProtection="1">
      <alignment vertical="center" shrinkToFit="1"/>
      <protection hidden="1"/>
    </xf>
    <xf numFmtId="0" fontId="3" fillId="0" borderId="35" xfId="67" applyFont="1" applyFill="1" applyBorder="1" applyAlignment="1" quotePrefix="1">
      <alignment horizontal="distributed" vertical="center"/>
      <protection/>
    </xf>
    <xf numFmtId="191" fontId="3" fillId="0" borderId="108" xfId="67" applyNumberFormat="1" applyFont="1" applyFill="1" applyBorder="1" applyAlignment="1" applyProtection="1">
      <alignment vertical="center" shrinkToFit="1"/>
      <protection locked="0"/>
    </xf>
    <xf numFmtId="191" fontId="3" fillId="0" borderId="43" xfId="67" applyNumberFormat="1" applyFont="1" applyFill="1" applyBorder="1" applyAlignment="1" applyProtection="1">
      <alignment vertical="center" shrinkToFit="1"/>
      <protection locked="0"/>
    </xf>
    <xf numFmtId="191" fontId="3" fillId="0" borderId="101" xfId="67" applyNumberFormat="1" applyFont="1" applyFill="1" applyBorder="1" applyAlignment="1" applyProtection="1">
      <alignment vertical="center" shrinkToFit="1"/>
      <protection locked="0"/>
    </xf>
    <xf numFmtId="191" fontId="3" fillId="0" borderId="45" xfId="67" applyNumberFormat="1" applyFont="1" applyFill="1" applyBorder="1" applyAlignment="1" applyProtection="1">
      <alignment vertical="center" shrinkToFit="1"/>
      <protection locked="0"/>
    </xf>
    <xf numFmtId="191" fontId="3" fillId="0" borderId="106" xfId="67" applyNumberFormat="1" applyFont="1" applyFill="1" applyBorder="1" applyAlignment="1" applyProtection="1">
      <alignment vertical="center" shrinkToFit="1"/>
      <protection hidden="1"/>
    </xf>
    <xf numFmtId="191" fontId="3" fillId="0" borderId="26" xfId="67" applyNumberFormat="1" applyFont="1" applyFill="1" applyBorder="1" applyAlignment="1" applyProtection="1">
      <alignment vertical="center" shrinkToFit="1"/>
      <protection hidden="1"/>
    </xf>
    <xf numFmtId="191" fontId="3" fillId="0" borderId="25" xfId="67" applyNumberFormat="1" applyFont="1" applyFill="1" applyBorder="1" applyAlignment="1" applyProtection="1">
      <alignment vertical="center" shrinkToFit="1"/>
      <protection hidden="1"/>
    </xf>
    <xf numFmtId="191" fontId="3" fillId="0" borderId="28" xfId="67" applyNumberFormat="1" applyFont="1" applyFill="1" applyBorder="1" applyAlignment="1" applyProtection="1">
      <alignment vertical="center" shrinkToFit="1"/>
      <protection hidden="1"/>
    </xf>
    <xf numFmtId="191" fontId="3" fillId="0" borderId="48" xfId="67" applyNumberFormat="1" applyFont="1" applyFill="1" applyBorder="1" applyAlignment="1" applyProtection="1">
      <alignment vertical="center" shrinkToFit="1"/>
      <protection hidden="1"/>
    </xf>
    <xf numFmtId="191" fontId="3" fillId="0" borderId="109" xfId="67" applyNumberFormat="1" applyFont="1" applyFill="1" applyBorder="1" applyAlignment="1" applyProtection="1">
      <alignment vertical="center" shrinkToFit="1"/>
      <protection hidden="1"/>
    </xf>
    <xf numFmtId="0" fontId="3" fillId="0" borderId="42" xfId="67" applyFont="1" applyFill="1" applyBorder="1" applyAlignment="1" quotePrefix="1">
      <alignment horizontal="left" vertical="center"/>
      <protection/>
    </xf>
    <xf numFmtId="0" fontId="3" fillId="0" borderId="42" xfId="67" applyFont="1" applyFill="1" applyBorder="1" applyAlignment="1">
      <alignment horizontal="distributed" vertical="center" shrinkToFit="1"/>
      <protection/>
    </xf>
    <xf numFmtId="191" fontId="3" fillId="0" borderId="42" xfId="67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Fill="1" applyAlignment="1">
      <alignment vertical="center"/>
    </xf>
    <xf numFmtId="0" fontId="3" fillId="0" borderId="78" xfId="0" applyFont="1" applyFill="1" applyBorder="1" applyAlignment="1">
      <alignment horizontal="distributed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38" fontId="3" fillId="0" borderId="61" xfId="50" applyFont="1" applyFill="1" applyBorder="1" applyAlignment="1">
      <alignment horizontal="distributed" vertical="center"/>
    </xf>
    <xf numFmtId="38" fontId="3" fillId="0" borderId="54" xfId="50" applyFont="1" applyFill="1" applyBorder="1" applyAlignment="1">
      <alignment vertical="center" shrinkToFit="1"/>
    </xf>
    <xf numFmtId="38" fontId="3" fillId="0" borderId="11" xfId="50" applyFont="1" applyFill="1" applyBorder="1" applyAlignment="1">
      <alignment vertical="center" shrinkToFit="1"/>
    </xf>
    <xf numFmtId="38" fontId="3" fillId="0" borderId="65" xfId="50" applyFont="1" applyFill="1" applyBorder="1" applyAlignment="1">
      <alignment horizontal="distributed" vertical="center"/>
    </xf>
    <xf numFmtId="38" fontId="3" fillId="0" borderId="79" xfId="50" applyFont="1" applyFill="1" applyBorder="1" applyAlignment="1">
      <alignment horizontal="distributed" vertical="center" shrinkToFit="1"/>
    </xf>
    <xf numFmtId="38" fontId="3" fillId="0" borderId="54" xfId="50" applyFont="1" applyFill="1" applyBorder="1" applyAlignment="1">
      <alignment horizontal="distributed" vertical="center" shrinkToFit="1"/>
    </xf>
    <xf numFmtId="38" fontId="3" fillId="0" borderId="54" xfId="50" applyFont="1" applyFill="1" applyBorder="1" applyAlignment="1">
      <alignment horizontal="center" vertical="center" shrinkToFit="1"/>
    </xf>
    <xf numFmtId="38" fontId="3" fillId="0" borderId="55" xfId="50" applyFont="1" applyFill="1" applyBorder="1" applyAlignment="1">
      <alignment horizontal="distributed" vertical="center" shrinkToFit="1"/>
    </xf>
    <xf numFmtId="38" fontId="3" fillId="0" borderId="53" xfId="50" applyFont="1" applyFill="1" applyBorder="1" applyAlignment="1">
      <alignment horizontal="distributed" vertical="center" shrinkToFit="1"/>
    </xf>
    <xf numFmtId="38" fontId="3" fillId="0" borderId="11" xfId="50" applyFont="1" applyFill="1" applyBorder="1" applyAlignment="1">
      <alignment horizontal="distributed" vertical="center" shrinkToFit="1"/>
    </xf>
    <xf numFmtId="0" fontId="3" fillId="0" borderId="63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56" fontId="3" fillId="0" borderId="95" xfId="0" applyNumberFormat="1" applyFont="1" applyFill="1" applyBorder="1" applyAlignment="1" quotePrefix="1">
      <alignment vertical="center"/>
    </xf>
    <xf numFmtId="0" fontId="3" fillId="0" borderId="95" xfId="0" applyFont="1" applyFill="1" applyBorder="1" applyAlignment="1" quotePrefix="1">
      <alignment vertical="center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79" fontId="3" fillId="0" borderId="60" xfId="50" applyNumberFormat="1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9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205" fontId="3" fillId="0" borderId="60" xfId="50" applyNumberFormat="1" applyFont="1" applyFill="1" applyBorder="1" applyAlignment="1">
      <alignment vertical="center" shrinkToFit="1"/>
    </xf>
    <xf numFmtId="0" fontId="3" fillId="0" borderId="113" xfId="0" applyFont="1" applyFill="1" applyBorder="1" applyAlignment="1">
      <alignment horizontal="distributed" vertical="center"/>
    </xf>
    <xf numFmtId="0" fontId="3" fillId="0" borderId="45" xfId="0" applyFont="1" applyFill="1" applyBorder="1" applyAlignment="1">
      <alignment horizontal="distributed" vertical="center"/>
    </xf>
    <xf numFmtId="178" fontId="3" fillId="0" borderId="114" xfId="50" applyNumberFormat="1" applyFont="1" applyFill="1" applyBorder="1" applyAlignment="1">
      <alignment vertical="center"/>
    </xf>
    <xf numFmtId="178" fontId="3" fillId="0" borderId="115" xfId="50" applyNumberFormat="1" applyFont="1" applyFill="1" applyBorder="1" applyAlignment="1">
      <alignment vertical="center"/>
    </xf>
    <xf numFmtId="38" fontId="3" fillId="0" borderId="34" xfId="50" applyFont="1" applyFill="1" applyBorder="1" applyAlignment="1">
      <alignment vertical="center" shrinkToFit="1"/>
    </xf>
    <xf numFmtId="38" fontId="3" fillId="0" borderId="58" xfId="50" applyFont="1" applyFill="1" applyBorder="1" applyAlignment="1">
      <alignment vertical="center" shrinkToFit="1"/>
    </xf>
    <xf numFmtId="178" fontId="3" fillId="0" borderId="116" xfId="0" applyNumberFormat="1" applyFont="1" applyFill="1" applyBorder="1" applyAlignment="1">
      <alignment vertical="center"/>
    </xf>
    <xf numFmtId="178" fontId="3" fillId="0" borderId="117" xfId="0" applyNumberFormat="1" applyFont="1" applyFill="1" applyBorder="1" applyAlignment="1">
      <alignment vertical="center"/>
    </xf>
    <xf numFmtId="178" fontId="3" fillId="0" borderId="118" xfId="0" applyNumberFormat="1" applyFont="1" applyFill="1" applyBorder="1" applyAlignment="1">
      <alignment vertical="center"/>
    </xf>
    <xf numFmtId="178" fontId="3" fillId="0" borderId="119" xfId="0" applyNumberFormat="1" applyFont="1" applyFill="1" applyBorder="1" applyAlignment="1">
      <alignment vertical="center"/>
    </xf>
    <xf numFmtId="0" fontId="2" fillId="0" borderId="0" xfId="67" applyFont="1" applyFill="1" applyAlignment="1" quotePrefix="1">
      <alignment horizontal="left" vertical="center"/>
      <protection/>
    </xf>
    <xf numFmtId="0" fontId="2" fillId="0" borderId="0" xfId="67" applyFont="1" applyFill="1" applyAlignment="1">
      <alignment horizontal="distributed" vertical="center"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29" xfId="67" applyFont="1" applyFill="1" applyBorder="1" applyAlignment="1">
      <alignment vertical="center" shrinkToFit="1"/>
      <protection/>
    </xf>
    <xf numFmtId="0" fontId="3" fillId="0" borderId="42" xfId="67" applyFont="1" applyFill="1" applyBorder="1" applyAlignment="1">
      <alignment vertical="center" shrinkToFit="1"/>
      <protection/>
    </xf>
    <xf numFmtId="0" fontId="3" fillId="0" borderId="76" xfId="67" applyFont="1" applyFill="1" applyBorder="1" applyAlignment="1" quotePrefix="1">
      <alignment horizontal="left" vertical="center" shrinkToFit="1"/>
      <protection/>
    </xf>
    <xf numFmtId="0" fontId="3" fillId="0" borderId="120" xfId="67" applyFont="1" applyFill="1" applyBorder="1" applyAlignment="1">
      <alignment horizontal="center" vertical="center" shrinkToFit="1"/>
      <protection/>
    </xf>
    <xf numFmtId="0" fontId="3" fillId="0" borderId="39" xfId="67" applyFont="1" applyFill="1" applyBorder="1" applyAlignment="1">
      <alignment horizontal="center" vertical="center" shrinkToFit="1"/>
      <protection/>
    </xf>
    <xf numFmtId="0" fontId="3" fillId="0" borderId="121" xfId="67" applyFont="1" applyFill="1" applyBorder="1" applyAlignment="1">
      <alignment horizontal="center" vertical="center" shrinkToFit="1"/>
      <protection/>
    </xf>
    <xf numFmtId="0" fontId="3" fillId="0" borderId="122" xfId="67" applyFont="1" applyFill="1" applyBorder="1" applyAlignment="1">
      <alignment horizontal="center" vertical="center" shrinkToFit="1"/>
      <protection/>
    </xf>
    <xf numFmtId="0" fontId="3" fillId="0" borderId="123" xfId="67" applyFont="1" applyFill="1" applyBorder="1" applyAlignment="1">
      <alignment horizontal="center" vertical="center" shrinkToFit="1"/>
      <protection/>
    </xf>
    <xf numFmtId="0" fontId="3" fillId="0" borderId="124" xfId="67" applyFont="1" applyFill="1" applyBorder="1" applyAlignment="1">
      <alignment horizontal="center" vertical="center" shrinkToFit="1"/>
      <protection/>
    </xf>
    <xf numFmtId="0" fontId="3" fillId="0" borderId="125" xfId="67" applyFont="1" applyFill="1" applyBorder="1" applyAlignment="1" applyProtection="1">
      <alignment vertical="center" shrinkToFit="1"/>
      <protection locked="0"/>
    </xf>
    <xf numFmtId="0" fontId="3" fillId="0" borderId="11" xfId="67" applyFont="1" applyFill="1" applyBorder="1" applyAlignment="1" applyProtection="1">
      <alignment horizontal="distributed" vertical="center" shrinkToFit="1"/>
      <protection locked="0"/>
    </xf>
    <xf numFmtId="178" fontId="3" fillId="0" borderId="67" xfId="67" applyNumberFormat="1" applyFont="1" applyFill="1" applyBorder="1" applyAlignment="1" applyProtection="1">
      <alignment vertical="center" shrinkToFit="1"/>
      <protection locked="0"/>
    </xf>
    <xf numFmtId="0" fontId="3" fillId="0" borderId="11" xfId="67" applyFont="1" applyFill="1" applyBorder="1" applyAlignment="1" applyProtection="1" quotePrefix="1">
      <alignment horizontal="distributed" vertical="center" shrinkToFit="1"/>
      <protection locked="0"/>
    </xf>
    <xf numFmtId="178" fontId="3" fillId="0" borderId="55" xfId="67" applyNumberFormat="1" applyFont="1" applyFill="1" applyBorder="1" applyAlignment="1" applyProtection="1">
      <alignment vertical="center" shrinkToFit="1"/>
      <protection locked="0"/>
    </xf>
    <xf numFmtId="0" fontId="3" fillId="0" borderId="95" xfId="67" applyFont="1" applyFill="1" applyBorder="1" applyAlignment="1">
      <alignment horizontal="center" vertical="center" textRotation="255" shrinkToFit="1"/>
      <protection/>
    </xf>
    <xf numFmtId="178" fontId="3" fillId="0" borderId="55" xfId="67" applyNumberFormat="1" applyFont="1" applyFill="1" applyBorder="1" applyAlignment="1" applyProtection="1">
      <alignment vertical="center" shrinkToFit="1"/>
      <protection hidden="1"/>
    </xf>
    <xf numFmtId="178" fontId="3" fillId="0" borderId="33" xfId="67" applyNumberFormat="1" applyFont="1" applyFill="1" applyBorder="1" applyAlignment="1" applyProtection="1">
      <alignment vertical="center" shrinkToFit="1"/>
      <protection hidden="1"/>
    </xf>
    <xf numFmtId="178" fontId="3" fillId="0" borderId="78" xfId="67" applyNumberFormat="1" applyFont="1" applyFill="1" applyBorder="1" applyAlignment="1" applyProtection="1">
      <alignment vertical="center" shrinkToFit="1"/>
      <protection hidden="1"/>
    </xf>
    <xf numFmtId="178" fontId="3" fillId="0" borderId="52" xfId="67" applyNumberFormat="1" applyFont="1" applyFill="1" applyBorder="1" applyAlignment="1" applyProtection="1">
      <alignment vertical="center" shrinkToFit="1"/>
      <protection hidden="1"/>
    </xf>
    <xf numFmtId="178" fontId="3" fillId="0" borderId="79" xfId="67" applyNumberFormat="1" applyFont="1" applyFill="1" applyBorder="1" applyAlignment="1" applyProtection="1">
      <alignment vertical="center" shrinkToFit="1"/>
      <protection hidden="1"/>
    </xf>
    <xf numFmtId="178" fontId="3" fillId="0" borderId="11" xfId="67" applyNumberFormat="1" applyFont="1" applyFill="1" applyBorder="1" applyAlignment="1" applyProtection="1">
      <alignment vertical="center" shrinkToFit="1"/>
      <protection hidden="1"/>
    </xf>
    <xf numFmtId="178" fontId="3" fillId="0" borderId="61" xfId="67" applyNumberFormat="1" applyFont="1" applyFill="1" applyBorder="1" applyAlignment="1" applyProtection="1">
      <alignment vertical="center" shrinkToFit="1"/>
      <protection hidden="1"/>
    </xf>
    <xf numFmtId="178" fontId="3" fillId="0" borderId="81" xfId="67" applyNumberFormat="1" applyFont="1" applyFill="1" applyBorder="1" applyAlignment="1" applyProtection="1">
      <alignment vertical="center" shrinkToFit="1"/>
      <protection hidden="1"/>
    </xf>
    <xf numFmtId="178" fontId="3" fillId="0" borderId="126" xfId="67" applyNumberFormat="1" applyFont="1" applyFill="1" applyBorder="1" applyAlignment="1" applyProtection="1">
      <alignment vertical="center" shrinkToFit="1"/>
      <protection hidden="1"/>
    </xf>
    <xf numFmtId="178" fontId="3" fillId="0" borderId="127" xfId="67" applyNumberFormat="1" applyFont="1" applyFill="1" applyBorder="1" applyAlignment="1" applyProtection="1">
      <alignment vertical="center" shrinkToFit="1"/>
      <protection hidden="1"/>
    </xf>
    <xf numFmtId="178" fontId="3" fillId="0" borderId="45" xfId="67" applyNumberFormat="1" applyFont="1" applyFill="1" applyBorder="1" applyAlignment="1" applyProtection="1">
      <alignment vertical="center" shrinkToFit="1"/>
      <protection hidden="1"/>
    </xf>
    <xf numFmtId="178" fontId="3" fillId="0" borderId="128" xfId="67" applyNumberFormat="1" applyFont="1" applyFill="1" applyBorder="1" applyAlignment="1" applyProtection="1">
      <alignment vertical="center" shrinkToFit="1"/>
      <protection hidden="1"/>
    </xf>
    <xf numFmtId="178" fontId="3" fillId="0" borderId="111" xfId="67" applyNumberFormat="1" applyFont="1" applyFill="1" applyBorder="1" applyAlignment="1" applyProtection="1">
      <alignment vertical="center" shrinkToFit="1"/>
      <protection hidden="1"/>
    </xf>
    <xf numFmtId="178" fontId="3" fillId="0" borderId="35" xfId="67" applyNumberFormat="1" applyFont="1" applyFill="1" applyBorder="1" applyAlignment="1" applyProtection="1">
      <alignment vertical="center" shrinkToFit="1"/>
      <protection hidden="1"/>
    </xf>
    <xf numFmtId="178" fontId="3" fillId="0" borderId="83" xfId="67" applyNumberFormat="1" applyFont="1" applyFill="1" applyBorder="1" applyAlignment="1" applyProtection="1">
      <alignment vertical="center" shrinkToFit="1"/>
      <protection hidden="1"/>
    </xf>
    <xf numFmtId="178" fontId="3" fillId="0" borderId="84" xfId="67" applyNumberFormat="1" applyFont="1" applyFill="1" applyBorder="1" applyAlignment="1" applyProtection="1">
      <alignment vertical="center" shrinkToFit="1"/>
      <protection hidden="1"/>
    </xf>
    <xf numFmtId="178" fontId="3" fillId="0" borderId="61" xfId="67" applyNumberFormat="1" applyFont="1" applyFill="1" applyBorder="1" applyAlignment="1" applyProtection="1">
      <alignment vertical="center" shrinkToFit="1"/>
      <protection locked="0"/>
    </xf>
    <xf numFmtId="178" fontId="3" fillId="0" borderId="54" xfId="67" applyNumberFormat="1" applyFont="1" applyFill="1" applyBorder="1" applyAlignment="1" applyProtection="1">
      <alignment vertical="center" shrinkToFit="1"/>
      <protection locked="0"/>
    </xf>
    <xf numFmtId="9" fontId="3" fillId="0" borderId="0" xfId="42" applyFont="1" applyFill="1" applyAlignment="1" applyProtection="1">
      <alignment vertical="center"/>
      <protection locked="0"/>
    </xf>
    <xf numFmtId="178" fontId="3" fillId="0" borderId="129" xfId="67" applyNumberFormat="1" applyFont="1" applyFill="1" applyBorder="1" applyAlignment="1" applyProtection="1">
      <alignment vertical="center" shrinkToFit="1"/>
      <protection hidden="1"/>
    </xf>
    <xf numFmtId="178" fontId="3" fillId="0" borderId="130" xfId="67" applyNumberFormat="1" applyFont="1" applyFill="1" applyBorder="1" applyAlignment="1" applyProtection="1">
      <alignment vertical="center" shrinkToFit="1"/>
      <protection hidden="1"/>
    </xf>
    <xf numFmtId="178" fontId="3" fillId="0" borderId="109" xfId="67" applyNumberFormat="1" applyFont="1" applyFill="1" applyBorder="1" applyAlignment="1" applyProtection="1">
      <alignment vertical="center" shrinkToFit="1"/>
      <protection hidden="1"/>
    </xf>
    <xf numFmtId="178" fontId="3" fillId="0" borderId="28" xfId="67" applyNumberFormat="1" applyFont="1" applyFill="1" applyBorder="1" applyAlignment="1" applyProtection="1">
      <alignment vertical="center" shrinkToFit="1"/>
      <protection hidden="1"/>
    </xf>
    <xf numFmtId="178" fontId="3" fillId="0" borderId="49" xfId="67" applyNumberFormat="1" applyFont="1" applyFill="1" applyBorder="1" applyAlignment="1" applyProtection="1">
      <alignment vertical="center" shrinkToFit="1"/>
      <protection hidden="1"/>
    </xf>
    <xf numFmtId="0" fontId="2" fillId="0" borderId="0" xfId="67" applyFont="1" applyFill="1" applyAlignment="1">
      <alignment horizontal="center" vertical="center"/>
      <protection/>
    </xf>
    <xf numFmtId="0" fontId="3" fillId="0" borderId="25" xfId="67" applyFont="1" applyFill="1" applyBorder="1" applyAlignment="1">
      <alignment vertical="center" shrinkToFit="1"/>
      <protection/>
    </xf>
    <xf numFmtId="0" fontId="3" fillId="0" borderId="25" xfId="67" applyFont="1" applyFill="1" applyBorder="1" applyAlignment="1">
      <alignment horizontal="right" vertical="center" shrinkToFit="1"/>
      <protection/>
    </xf>
    <xf numFmtId="0" fontId="3" fillId="0" borderId="47" xfId="67" applyFont="1" applyFill="1" applyBorder="1" applyAlignment="1">
      <alignment horizontal="distributed" vertical="center"/>
      <protection/>
    </xf>
    <xf numFmtId="0" fontId="3" fillId="0" borderId="37" xfId="67" applyFont="1" applyFill="1" applyBorder="1" applyAlignment="1">
      <alignment vertical="center" shrinkToFit="1"/>
      <protection/>
    </xf>
    <xf numFmtId="0" fontId="3" fillId="0" borderId="37" xfId="67" applyFont="1" applyFill="1" applyBorder="1" applyAlignment="1">
      <alignment horizontal="distributed" vertical="center"/>
      <protection/>
    </xf>
    <xf numFmtId="0" fontId="3" fillId="0" borderId="78" xfId="67" applyFont="1" applyFill="1" applyBorder="1" applyAlignment="1">
      <alignment horizontal="distributed" vertical="center" shrinkToFit="1"/>
      <protection/>
    </xf>
    <xf numFmtId="0" fontId="3" fillId="0" borderId="48" xfId="67" applyFont="1" applyFill="1" applyBorder="1" applyAlignment="1">
      <alignment horizontal="center" vertical="center" shrinkToFit="1"/>
      <protection/>
    </xf>
    <xf numFmtId="0" fontId="3" fillId="0" borderId="26" xfId="67" applyFont="1" applyFill="1" applyBorder="1" applyAlignment="1">
      <alignment horizontal="center" vertical="center" shrinkToFit="1"/>
      <protection/>
    </xf>
    <xf numFmtId="0" fontId="3" fillId="0" borderId="48" xfId="67" applyFont="1" applyFill="1" applyBorder="1" applyAlignment="1">
      <alignment vertical="center" shrinkToFit="1"/>
      <protection/>
    </xf>
    <xf numFmtId="180" fontId="3" fillId="0" borderId="35" xfId="67" applyNumberFormat="1" applyFont="1" applyFill="1" applyBorder="1" applyAlignment="1" applyProtection="1">
      <alignment horizontal="center" vertical="center" shrinkToFit="1"/>
      <protection locked="0"/>
    </xf>
    <xf numFmtId="180" fontId="3" fillId="0" borderId="79" xfId="67" applyNumberFormat="1" applyFont="1" applyFill="1" applyBorder="1" applyAlignment="1" applyProtection="1">
      <alignment vertical="center" shrinkToFit="1"/>
      <protection locked="0"/>
    </xf>
    <xf numFmtId="0" fontId="3" fillId="0" borderId="36" xfId="67" applyFont="1" applyFill="1" applyBorder="1" applyAlignment="1">
      <alignment horizontal="center" vertical="center"/>
      <protection/>
    </xf>
    <xf numFmtId="180" fontId="3" fillId="0" borderId="41" xfId="67" applyNumberFormat="1" applyFont="1" applyFill="1" applyBorder="1" applyAlignment="1">
      <alignment vertical="center" shrinkToFit="1"/>
      <protection/>
    </xf>
    <xf numFmtId="188" fontId="3" fillId="0" borderId="36" xfId="67" applyNumberFormat="1" applyFont="1" applyFill="1" applyBorder="1" applyAlignment="1">
      <alignment horizontal="center" vertical="center" shrinkToFit="1"/>
      <protection/>
    </xf>
    <xf numFmtId="180" fontId="3" fillId="0" borderId="36" xfId="67" applyNumberFormat="1" applyFont="1" applyFill="1" applyBorder="1" applyAlignment="1">
      <alignment horizontal="center" vertical="center" shrinkToFit="1"/>
      <protection/>
    </xf>
    <xf numFmtId="0" fontId="3" fillId="0" borderId="36" xfId="67" applyFont="1" applyFill="1" applyBorder="1" applyAlignment="1">
      <alignment vertical="center" shrinkToFit="1"/>
      <protection/>
    </xf>
    <xf numFmtId="0" fontId="3" fillId="0" borderId="21" xfId="67" applyFont="1" applyFill="1" applyBorder="1" applyAlignment="1">
      <alignment vertical="center" shrinkToFit="1"/>
      <protection/>
    </xf>
    <xf numFmtId="0" fontId="3" fillId="0" borderId="125" xfId="67" applyFont="1" applyFill="1" applyBorder="1" applyAlignment="1">
      <alignment horizontal="center" vertical="center"/>
      <protection/>
    </xf>
    <xf numFmtId="0" fontId="3" fillId="0" borderId="28" xfId="67" applyFont="1" applyFill="1" applyBorder="1" applyAlignment="1" applyProtection="1">
      <alignment vertical="center" shrinkToFit="1"/>
      <protection locked="0"/>
    </xf>
    <xf numFmtId="180" fontId="3" fillId="0" borderId="84" xfId="67" applyNumberFormat="1" applyFont="1" applyFill="1" applyBorder="1" applyAlignment="1" applyProtection="1">
      <alignment vertical="center" shrinkToFit="1"/>
      <protection locked="0"/>
    </xf>
    <xf numFmtId="0" fontId="3" fillId="0" borderId="131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180" fontId="3" fillId="0" borderId="0" xfId="67" applyNumberFormat="1" applyFont="1" applyFill="1" applyBorder="1" applyAlignment="1">
      <alignment vertical="center" shrinkToFit="1"/>
      <protection/>
    </xf>
    <xf numFmtId="188" fontId="3" fillId="0" borderId="0" xfId="67" applyNumberFormat="1" applyFont="1" applyFill="1" applyBorder="1" applyAlignment="1">
      <alignment horizontal="center" vertical="center" shrinkToFit="1"/>
      <protection/>
    </xf>
    <xf numFmtId="180" fontId="3" fillId="0" borderId="0" xfId="67" applyNumberFormat="1" applyFont="1" applyFill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vertical="center" shrinkToFit="1"/>
      <protection/>
    </xf>
    <xf numFmtId="0" fontId="3" fillId="0" borderId="132" xfId="67" applyFont="1" applyFill="1" applyBorder="1" applyAlignment="1" applyProtection="1">
      <alignment vertical="center" shrinkToFit="1"/>
      <protection locked="0"/>
    </xf>
    <xf numFmtId="180" fontId="3" fillId="0" borderId="82" xfId="67" applyNumberFormat="1" applyFont="1" applyFill="1" applyBorder="1" applyAlignment="1" applyProtection="1">
      <alignment vertical="center" shrinkToFit="1"/>
      <protection locked="0"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28" xfId="67" applyFont="1" applyFill="1" applyBorder="1" applyAlignment="1">
      <alignment horizontal="center" vertical="center"/>
      <protection/>
    </xf>
    <xf numFmtId="188" fontId="3" fillId="0" borderId="36" xfId="67" applyNumberFormat="1" applyFont="1" applyFill="1" applyBorder="1" applyAlignment="1">
      <alignment vertical="center" shrinkToFit="1"/>
      <protection/>
    </xf>
    <xf numFmtId="180" fontId="3" fillId="0" borderId="36" xfId="67" applyNumberFormat="1" applyFont="1" applyFill="1" applyBorder="1" applyAlignment="1">
      <alignment vertical="center" shrinkToFit="1"/>
      <protection/>
    </xf>
    <xf numFmtId="0" fontId="3" fillId="0" borderId="125" xfId="67" applyFont="1" applyFill="1" applyBorder="1" applyAlignment="1" applyProtection="1">
      <alignment horizontal="center" vertical="center"/>
      <protection hidden="1"/>
    </xf>
    <xf numFmtId="180" fontId="3" fillId="0" borderId="0" xfId="67" applyNumberFormat="1" applyFont="1" applyFill="1" applyAlignment="1">
      <alignment vertical="center"/>
      <protection/>
    </xf>
    <xf numFmtId="0" fontId="3" fillId="0" borderId="0" xfId="0" applyFont="1" applyFill="1" applyAlignment="1">
      <alignment horizontal="right" vertical="center"/>
    </xf>
    <xf numFmtId="180" fontId="3" fillId="0" borderId="35" xfId="67" applyNumberFormat="1" applyFont="1" applyFill="1" applyBorder="1" applyAlignment="1" applyProtection="1">
      <alignment vertical="center" shrinkToFit="1"/>
      <protection hidden="1"/>
    </xf>
    <xf numFmtId="38" fontId="3" fillId="0" borderId="84" xfId="50" applyFont="1" applyFill="1" applyBorder="1" applyAlignment="1" applyProtection="1">
      <alignment horizontal="center" vertical="center" shrinkToFit="1"/>
      <protection hidden="1"/>
    </xf>
    <xf numFmtId="0" fontId="3" fillId="0" borderId="68" xfId="67" applyFont="1" applyFill="1" applyBorder="1" applyAlignment="1" applyProtection="1">
      <alignment horizontal="center" vertical="center" shrinkToFit="1"/>
      <protection hidden="1"/>
    </xf>
    <xf numFmtId="38" fontId="3" fillId="0" borderId="69" xfId="50" applyFont="1" applyFill="1" applyBorder="1" applyAlignment="1" applyProtection="1">
      <alignment horizontal="center" vertical="center" shrinkToFit="1"/>
      <protection hidden="1"/>
    </xf>
    <xf numFmtId="38" fontId="3" fillId="0" borderId="82" xfId="50" applyFont="1" applyFill="1" applyBorder="1" applyAlignment="1" applyProtection="1">
      <alignment horizontal="center" vertical="center" shrinkToFit="1"/>
      <protection hidden="1"/>
    </xf>
    <xf numFmtId="38" fontId="3" fillId="0" borderId="133" xfId="50" applyFont="1" applyFill="1" applyBorder="1" applyAlignment="1" applyProtection="1">
      <alignment horizontal="center" vertical="center" shrinkToFit="1"/>
      <protection hidden="1"/>
    </xf>
    <xf numFmtId="0" fontId="3" fillId="0" borderId="61" xfId="67" applyFont="1" applyFill="1" applyBorder="1" applyAlignment="1" applyProtection="1">
      <alignment horizontal="center" vertical="center" shrinkToFit="1"/>
      <protection hidden="1"/>
    </xf>
    <xf numFmtId="180" fontId="3" fillId="0" borderId="36" xfId="67" applyNumberFormat="1" applyFont="1" applyFill="1" applyBorder="1" applyAlignment="1" applyProtection="1">
      <alignment horizontal="center" vertical="center" shrinkToFit="1"/>
      <protection hidden="1"/>
    </xf>
    <xf numFmtId="180" fontId="3" fillId="0" borderId="36" xfId="67" applyNumberFormat="1" applyFont="1" applyFill="1" applyBorder="1" applyAlignment="1" applyProtection="1">
      <alignment vertical="center" shrinkToFit="1"/>
      <protection hidden="1"/>
    </xf>
    <xf numFmtId="38" fontId="3" fillId="0" borderId="26" xfId="50" applyFont="1" applyFill="1" applyBorder="1" applyAlignment="1" applyProtection="1">
      <alignment horizontal="right" vertical="center" shrinkToFit="1"/>
      <protection hidden="1"/>
    </xf>
    <xf numFmtId="38" fontId="3" fillId="0" borderId="25" xfId="50" applyFont="1" applyFill="1" applyBorder="1" applyAlignment="1" applyProtection="1">
      <alignment horizontal="right" vertical="center" shrinkToFit="1"/>
      <protection hidden="1"/>
    </xf>
    <xf numFmtId="180" fontId="3" fillId="0" borderId="35" xfId="67" applyNumberFormat="1" applyFont="1" applyFill="1" applyBorder="1" applyAlignment="1" applyProtection="1">
      <alignment horizontal="center" vertical="center" shrinkToFit="1"/>
      <protection hidden="1"/>
    </xf>
    <xf numFmtId="38" fontId="3" fillId="0" borderId="94" xfId="50" applyFont="1" applyFill="1" applyBorder="1" applyAlignment="1" applyProtection="1">
      <alignment horizontal="center" vertical="center" shrinkToFit="1"/>
      <protection hidden="1"/>
    </xf>
    <xf numFmtId="0" fontId="3" fillId="0" borderId="126" xfId="67" applyFont="1" applyFill="1" applyBorder="1" applyAlignment="1" applyProtection="1">
      <alignment horizontal="center" vertical="center" shrinkToFit="1"/>
      <protection hidden="1"/>
    </xf>
    <xf numFmtId="38" fontId="3" fillId="0" borderId="129" xfId="50" applyFont="1" applyFill="1" applyBorder="1" applyAlignment="1" applyProtection="1">
      <alignment horizontal="center" vertical="center" shrinkToFit="1"/>
      <protection hidden="1"/>
    </xf>
    <xf numFmtId="38" fontId="3" fillId="0" borderId="94" xfId="50" applyFont="1" applyFill="1" applyBorder="1" applyAlignment="1" applyProtection="1">
      <alignment vertical="center" shrinkToFit="1"/>
      <protection hidden="1"/>
    </xf>
    <xf numFmtId="38" fontId="3" fillId="0" borderId="0" xfId="50" applyFont="1" applyFill="1" applyBorder="1" applyAlignment="1" applyProtection="1">
      <alignment vertical="center" shrinkToFit="1"/>
      <protection hidden="1"/>
    </xf>
    <xf numFmtId="180" fontId="3" fillId="0" borderId="42" xfId="67" applyNumberFormat="1" applyFont="1" applyFill="1" applyBorder="1" applyAlignment="1">
      <alignment horizontal="center" vertical="center" shrinkToFit="1"/>
      <protection/>
    </xf>
    <xf numFmtId="38" fontId="3" fillId="0" borderId="20" xfId="50" applyFont="1" applyFill="1" applyBorder="1" applyAlignment="1" applyProtection="1">
      <alignment vertical="center" shrinkToFit="1"/>
      <protection hidden="1"/>
    </xf>
    <xf numFmtId="38" fontId="3" fillId="0" borderId="41" xfId="50" applyFont="1" applyFill="1" applyBorder="1" applyAlignment="1" applyProtection="1">
      <alignment vertical="center" shrinkToFit="1"/>
      <protection hidden="1"/>
    </xf>
    <xf numFmtId="38" fontId="3" fillId="0" borderId="134" xfId="50" applyFont="1" applyFill="1" applyBorder="1" applyAlignment="1" applyProtection="1">
      <alignment vertical="center" shrinkToFit="1"/>
      <protection hidden="1"/>
    </xf>
    <xf numFmtId="0" fontId="3" fillId="0" borderId="76" xfId="67" applyFont="1" applyFill="1" applyBorder="1" applyAlignment="1" applyProtection="1">
      <alignment horizontal="center" vertical="center" shrinkToFit="1"/>
      <protection hidden="1"/>
    </xf>
    <xf numFmtId="0" fontId="3" fillId="0" borderId="81" xfId="67" applyFont="1" applyFill="1" applyBorder="1" applyAlignment="1" applyProtection="1">
      <alignment horizontal="center" vertical="center" shrinkToFit="1"/>
      <protection hidden="1"/>
    </xf>
    <xf numFmtId="38" fontId="3" fillId="0" borderId="0" xfId="50" applyFont="1" applyFill="1" applyBorder="1" applyAlignment="1" applyProtection="1">
      <alignment horizontal="center" vertical="center" shrinkToFit="1"/>
      <protection hidden="1"/>
    </xf>
    <xf numFmtId="38" fontId="3" fillId="0" borderId="135" xfId="50" applyFont="1" applyFill="1" applyBorder="1" applyAlignment="1" applyProtection="1">
      <alignment horizontal="center" vertical="center" shrinkToFit="1"/>
      <protection hidden="1"/>
    </xf>
    <xf numFmtId="38" fontId="3" fillId="0" borderId="136" xfId="50" applyFont="1" applyFill="1" applyBorder="1" applyAlignment="1" applyProtection="1">
      <alignment horizontal="center" vertical="center" shrinkToFit="1"/>
      <protection hidden="1"/>
    </xf>
    <xf numFmtId="38" fontId="3" fillId="0" borderId="36" xfId="50" applyFont="1" applyFill="1" applyBorder="1" applyAlignment="1" applyProtection="1">
      <alignment vertical="center" shrinkToFit="1"/>
      <protection hidden="1"/>
    </xf>
    <xf numFmtId="38" fontId="3" fillId="0" borderId="21" xfId="50" applyFont="1" applyFill="1" applyBorder="1" applyAlignment="1" applyProtection="1">
      <alignment vertical="center" shrinkToFit="1"/>
      <protection hidden="1"/>
    </xf>
    <xf numFmtId="38" fontId="3" fillId="0" borderId="25" xfId="50" applyFont="1" applyFill="1" applyBorder="1" applyAlignment="1" applyProtection="1">
      <alignment vertical="center" shrinkToFit="1"/>
      <protection hidden="1"/>
    </xf>
    <xf numFmtId="0" fontId="3" fillId="0" borderId="78" xfId="67" applyFont="1" applyFill="1" applyBorder="1" applyAlignment="1" applyProtection="1">
      <alignment horizontal="center" vertical="center" shrinkToFit="1"/>
      <protection hidden="1"/>
    </xf>
    <xf numFmtId="38" fontId="3" fillId="0" borderId="111" xfId="50" applyFont="1" applyFill="1" applyBorder="1" applyAlignment="1" applyProtection="1">
      <alignment horizontal="center" vertical="center" shrinkToFit="1"/>
      <protection hidden="1"/>
    </xf>
    <xf numFmtId="38" fontId="3" fillId="0" borderId="104" xfId="50" applyFont="1" applyFill="1" applyBorder="1" applyAlignment="1" applyProtection="1">
      <alignment horizontal="center" vertical="center" shrinkToFit="1"/>
      <protection hidden="1"/>
    </xf>
    <xf numFmtId="38" fontId="3" fillId="0" borderId="130" xfId="50" applyFont="1" applyFill="1" applyBorder="1" applyAlignment="1" applyProtection="1">
      <alignment horizontal="center" vertical="center" shrinkToFit="1"/>
      <protection hidden="1"/>
    </xf>
    <xf numFmtId="38" fontId="3" fillId="0" borderId="26" xfId="50" applyFont="1" applyFill="1" applyBorder="1" applyAlignment="1" applyProtection="1">
      <alignment vertical="center" shrinkToFit="1"/>
      <protection hidden="1"/>
    </xf>
    <xf numFmtId="0" fontId="3" fillId="0" borderId="137" xfId="67" applyFont="1" applyFill="1" applyBorder="1" applyAlignment="1" applyProtection="1">
      <alignment horizontal="center" vertical="center" shrinkToFit="1"/>
      <protection hidden="1"/>
    </xf>
    <xf numFmtId="38" fontId="3" fillId="0" borderId="105" xfId="50" applyFont="1" applyFill="1" applyBorder="1" applyAlignment="1" applyProtection="1">
      <alignment horizontal="center" vertical="center" shrinkToFit="1"/>
      <protection hidden="1"/>
    </xf>
    <xf numFmtId="0" fontId="7" fillId="0" borderId="0" xfId="67" applyFont="1" applyFill="1" applyAlignment="1">
      <alignment vertical="center"/>
      <protection/>
    </xf>
    <xf numFmtId="0" fontId="11" fillId="0" borderId="0" xfId="67" applyFont="1" applyFill="1" applyAlignment="1">
      <alignment horizontal="distributed" vertical="center"/>
      <protection/>
    </xf>
    <xf numFmtId="0" fontId="3" fillId="0" borderId="0" xfId="67" applyFont="1" applyFill="1" applyAlignment="1">
      <alignment vertical="center" shrinkToFit="1"/>
      <protection/>
    </xf>
    <xf numFmtId="0" fontId="3" fillId="0" borderId="0" xfId="67" applyFont="1" applyFill="1" applyAlignment="1">
      <alignment horizontal="right" vertical="center" shrinkToFit="1"/>
      <protection/>
    </xf>
    <xf numFmtId="0" fontId="3" fillId="0" borderId="83" xfId="67" applyFont="1" applyFill="1" applyBorder="1" applyAlignment="1">
      <alignment horizontal="distributed" vertical="center" shrinkToFit="1"/>
      <protection/>
    </xf>
    <xf numFmtId="0" fontId="3" fillId="0" borderId="61" xfId="67" applyFont="1" applyFill="1" applyBorder="1" applyAlignment="1">
      <alignment horizontal="distributed" vertical="center" shrinkToFit="1"/>
      <protection/>
    </xf>
    <xf numFmtId="0" fontId="4" fillId="0" borderId="0" xfId="67" applyFont="1" applyFill="1" applyBorder="1" applyAlignment="1">
      <alignment vertical="center" shrinkToFit="1"/>
      <protection/>
    </xf>
    <xf numFmtId="0" fontId="3" fillId="0" borderId="126" xfId="67" applyFont="1" applyFill="1" applyBorder="1" applyAlignment="1">
      <alignment horizontal="distributed" vertical="center" shrinkToFit="1"/>
      <protection/>
    </xf>
    <xf numFmtId="0" fontId="3" fillId="0" borderId="138" xfId="67" applyFont="1" applyFill="1" applyBorder="1" applyAlignment="1">
      <alignment horizontal="distributed" vertical="center" shrinkToFit="1"/>
      <protection/>
    </xf>
    <xf numFmtId="181" fontId="3" fillId="0" borderId="139" xfId="67" applyNumberFormat="1" applyFont="1" applyFill="1" applyBorder="1" applyAlignment="1" applyProtection="1">
      <alignment vertical="center" shrinkToFit="1"/>
      <protection locked="0"/>
    </xf>
    <xf numFmtId="181" fontId="3" fillId="0" borderId="43" xfId="67" applyNumberFormat="1" applyFont="1" applyFill="1" applyBorder="1" applyAlignment="1" applyProtection="1">
      <alignment vertical="center" shrinkToFit="1"/>
      <protection locked="0"/>
    </xf>
    <xf numFmtId="0" fontId="4" fillId="0" borderId="65" xfId="67" applyFont="1" applyFill="1" applyBorder="1" applyAlignment="1">
      <alignment horizontal="distributed" vertical="center" shrinkToFit="1"/>
      <protection/>
    </xf>
    <xf numFmtId="0" fontId="11" fillId="0" borderId="0" xfId="67" applyFont="1" applyFill="1" applyAlignment="1">
      <alignment vertical="center"/>
      <protection/>
    </xf>
    <xf numFmtId="0" fontId="3" fillId="0" borderId="37" xfId="67" applyFont="1" applyFill="1" applyBorder="1" applyAlignment="1">
      <alignment horizontal="distributed" vertical="center" shrinkToFit="1"/>
      <protection/>
    </xf>
    <xf numFmtId="0" fontId="3" fillId="0" borderId="77" xfId="67" applyFont="1" applyFill="1" applyBorder="1" applyAlignment="1">
      <alignment horizontal="distributed" vertical="center" shrinkToFit="1"/>
      <protection/>
    </xf>
    <xf numFmtId="180" fontId="3" fillId="0" borderId="43" xfId="67" applyNumberFormat="1" applyFont="1" applyFill="1" applyBorder="1" applyAlignment="1" applyProtection="1">
      <alignment vertical="center" shrinkToFit="1"/>
      <protection hidden="1"/>
    </xf>
    <xf numFmtId="180" fontId="3" fillId="0" borderId="107" xfId="67" applyNumberFormat="1" applyFont="1" applyFill="1" applyBorder="1" applyAlignment="1" applyProtection="1">
      <alignment vertical="center" shrinkToFit="1"/>
      <protection hidden="1"/>
    </xf>
    <xf numFmtId="0" fontId="19" fillId="0" borderId="0" xfId="0" applyFont="1" applyFill="1" applyAlignment="1">
      <alignment vertical="center"/>
    </xf>
    <xf numFmtId="0" fontId="14" fillId="0" borderId="0" xfId="67" applyFont="1" applyFill="1" applyAlignment="1">
      <alignment vertical="center"/>
      <protection/>
    </xf>
    <xf numFmtId="0" fontId="17" fillId="0" borderId="0" xfId="67" applyFont="1" applyFill="1" applyAlignment="1">
      <alignment horizontal="distributed" vertical="center"/>
      <protection/>
    </xf>
    <xf numFmtId="0" fontId="17" fillId="0" borderId="0" xfId="67" applyFont="1" applyFill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23" fillId="0" borderId="0" xfId="67" applyFont="1" applyFill="1" applyAlignment="1">
      <alignment vertical="center"/>
      <protection/>
    </xf>
    <xf numFmtId="0" fontId="14" fillId="0" borderId="0" xfId="67" applyFont="1" applyFill="1" applyAlignment="1">
      <alignment horizontal="right" vertical="center" shrinkToFit="1"/>
      <protection/>
    </xf>
    <xf numFmtId="0" fontId="15" fillId="0" borderId="0" xfId="67" applyFont="1" applyFill="1" applyAlignment="1">
      <alignment horizontal="left" vertical="center"/>
      <protection/>
    </xf>
    <xf numFmtId="0" fontId="15" fillId="0" borderId="0" xfId="67" applyFont="1" applyFill="1" applyAlignment="1">
      <alignment vertical="center"/>
      <protection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37" xfId="67" applyFont="1" applyFill="1" applyBorder="1" applyAlignment="1">
      <alignment horizontal="center" vertical="center" shrinkToFit="1"/>
      <protection/>
    </xf>
    <xf numFmtId="0" fontId="14" fillId="0" borderId="38" xfId="67" applyFont="1" applyFill="1" applyBorder="1" applyAlignment="1">
      <alignment horizontal="center" vertical="center" shrinkToFit="1"/>
      <protection/>
    </xf>
    <xf numFmtId="0" fontId="14" fillId="0" borderId="48" xfId="67" applyFont="1" applyFill="1" applyBorder="1" applyAlignment="1">
      <alignment horizontal="center" vertical="center" shrinkToFit="1"/>
      <protection/>
    </xf>
    <xf numFmtId="190" fontId="14" fillId="0" borderId="0" xfId="67" applyNumberFormat="1" applyFont="1" applyFill="1" applyBorder="1" applyAlignment="1">
      <alignment vertical="center"/>
      <protection/>
    </xf>
    <xf numFmtId="38" fontId="14" fillId="0" borderId="0" xfId="67" applyNumberFormat="1" applyFont="1" applyFill="1" applyBorder="1" applyAlignment="1">
      <alignment vertical="center"/>
      <protection/>
    </xf>
    <xf numFmtId="38" fontId="14" fillId="0" borderId="0" xfId="50" applyFont="1" applyFill="1" applyBorder="1" applyAlignment="1">
      <alignment vertical="center"/>
    </xf>
    <xf numFmtId="38" fontId="14" fillId="0" borderId="0" xfId="50" applyFont="1" applyFill="1" applyAlignment="1">
      <alignment vertical="center"/>
    </xf>
    <xf numFmtId="188" fontId="14" fillId="0" borderId="0" xfId="67" applyNumberFormat="1" applyFont="1" applyFill="1" applyBorder="1" applyAlignment="1">
      <alignment vertical="center"/>
      <protection/>
    </xf>
    <xf numFmtId="188" fontId="14" fillId="0" borderId="0" xfId="50" applyNumberFormat="1" applyFont="1" applyFill="1" applyBorder="1" applyAlignment="1" applyProtection="1">
      <alignment horizontal="center" vertical="center" shrinkToFit="1"/>
      <protection hidden="1"/>
    </xf>
    <xf numFmtId="188" fontId="14" fillId="0" borderId="0" xfId="67" applyNumberFormat="1" applyFont="1" applyFill="1" applyBorder="1" applyAlignment="1" applyProtection="1">
      <alignment vertical="center"/>
      <protection hidden="1"/>
    </xf>
    <xf numFmtId="0" fontId="14" fillId="0" borderId="0" xfId="67" applyFont="1" applyFill="1" applyBorder="1" applyAlignment="1" applyProtection="1">
      <alignment horizontal="center" vertical="center"/>
      <protection hidden="1"/>
    </xf>
    <xf numFmtId="182" fontId="14" fillId="0" borderId="0" xfId="67" applyNumberFormat="1" applyFont="1" applyFill="1" applyBorder="1" applyAlignment="1">
      <alignment horizontal="center" vertical="center" shrinkToFit="1"/>
      <protection/>
    </xf>
    <xf numFmtId="182" fontId="14" fillId="0" borderId="25" xfId="67" applyNumberFormat="1" applyFont="1" applyFill="1" applyBorder="1" applyAlignment="1" applyProtection="1">
      <alignment horizontal="center" vertical="center" shrinkToFit="1"/>
      <protection hidden="1"/>
    </xf>
    <xf numFmtId="188" fontId="14" fillId="0" borderId="25" xfId="67" applyNumberFormat="1" applyFont="1" applyFill="1" applyBorder="1" applyAlignment="1" applyProtection="1">
      <alignment horizontal="center" vertical="center" shrinkToFit="1"/>
      <protection hidden="1"/>
    </xf>
    <xf numFmtId="194" fontId="14" fillId="0" borderId="66" xfId="67" applyNumberFormat="1" applyFont="1" applyFill="1" applyBorder="1" applyAlignment="1" applyProtection="1">
      <alignment horizontal="center" vertical="center" shrinkToFit="1"/>
      <protection hidden="1"/>
    </xf>
    <xf numFmtId="194" fontId="14" fillId="0" borderId="35" xfId="67" applyNumberFormat="1" applyFont="1" applyFill="1" applyBorder="1" applyAlignment="1" applyProtection="1">
      <alignment horizontal="center" vertical="center" shrinkToFit="1"/>
      <protection hidden="1"/>
    </xf>
    <xf numFmtId="194" fontId="14" fillId="0" borderId="72" xfId="67" applyNumberFormat="1" applyFont="1" applyFill="1" applyBorder="1" applyAlignment="1" applyProtection="1">
      <alignment horizontal="center" vertical="center" shrinkToFit="1"/>
      <protection hidden="1"/>
    </xf>
    <xf numFmtId="194" fontId="14" fillId="0" borderId="84" xfId="67" applyNumberFormat="1" applyFont="1" applyFill="1" applyBorder="1" applyAlignment="1" applyProtection="1">
      <alignment horizontal="center" vertical="center" shrinkToFit="1"/>
      <protection hidden="1"/>
    </xf>
    <xf numFmtId="188" fontId="14" fillId="0" borderId="132" xfId="50" applyNumberFormat="1" applyFont="1" applyFill="1" applyBorder="1" applyAlignment="1" applyProtection="1">
      <alignment horizontal="center" vertical="center" shrinkToFit="1"/>
      <protection hidden="1"/>
    </xf>
    <xf numFmtId="195" fontId="14" fillId="0" borderId="106" xfId="67" applyNumberFormat="1" applyFont="1" applyFill="1" applyBorder="1" applyAlignment="1" applyProtection="1">
      <alignment horizontal="center" vertical="center" shrinkToFit="1"/>
      <protection hidden="1"/>
    </xf>
    <xf numFmtId="195" fontId="14" fillId="0" borderId="48" xfId="67" applyNumberFormat="1" applyFont="1" applyFill="1" applyBorder="1" applyAlignment="1" applyProtection="1">
      <alignment horizontal="center" vertical="center" shrinkToFit="1"/>
      <protection hidden="1"/>
    </xf>
    <xf numFmtId="195" fontId="14" fillId="0" borderId="49" xfId="67" applyNumberFormat="1" applyFont="1" applyFill="1" applyBorder="1" applyAlignment="1" applyProtection="1">
      <alignment horizontal="center" vertical="center" shrinkToFit="1"/>
      <protection hidden="1"/>
    </xf>
    <xf numFmtId="195" fontId="14" fillId="0" borderId="26" xfId="67" applyNumberFormat="1" applyFont="1" applyFill="1" applyBorder="1" applyAlignment="1" applyProtection="1">
      <alignment horizontal="center" vertical="center" shrinkToFit="1"/>
      <protection hidden="1"/>
    </xf>
    <xf numFmtId="38" fontId="3" fillId="0" borderId="120" xfId="50" applyFont="1" applyFill="1" applyBorder="1" applyAlignment="1" applyProtection="1" quotePrefix="1">
      <alignment vertical="center" shrinkToFit="1"/>
      <protection hidden="1"/>
    </xf>
    <xf numFmtId="38" fontId="14" fillId="0" borderId="140" xfId="50" applyFont="1" applyFill="1" applyBorder="1" applyAlignment="1" applyProtection="1" quotePrefix="1">
      <alignment vertical="center" shrinkToFit="1"/>
      <protection hidden="1"/>
    </xf>
    <xf numFmtId="38" fontId="14" fillId="0" borderId="39" xfId="50" applyFont="1" applyFill="1" applyBorder="1" applyAlignment="1" applyProtection="1" quotePrefix="1">
      <alignment vertical="center" shrinkToFit="1"/>
      <protection hidden="1"/>
    </xf>
    <xf numFmtId="38" fontId="14" fillId="0" borderId="121" xfId="50" applyFont="1" applyFill="1" applyBorder="1" applyAlignment="1" applyProtection="1" quotePrefix="1">
      <alignment vertical="center" shrinkToFit="1"/>
      <protection hidden="1"/>
    </xf>
    <xf numFmtId="38" fontId="14" fillId="0" borderId="120" xfId="50" applyFont="1" applyFill="1" applyBorder="1" applyAlignment="1" applyProtection="1" quotePrefix="1">
      <alignment vertical="center" shrinkToFit="1"/>
      <protection hidden="1"/>
    </xf>
    <xf numFmtId="38" fontId="14" fillId="0" borderId="141" xfId="50" applyFont="1" applyFill="1" applyBorder="1" applyAlignment="1" applyProtection="1" quotePrefix="1">
      <alignment vertical="center" shrinkToFit="1"/>
      <protection hidden="1"/>
    </xf>
    <xf numFmtId="188" fontId="14" fillId="0" borderId="83" xfId="67" applyNumberFormat="1" applyFont="1" applyFill="1" applyBorder="1" applyAlignment="1" applyProtection="1">
      <alignment vertical="center" shrinkToFit="1"/>
      <protection hidden="1"/>
    </xf>
    <xf numFmtId="188" fontId="14" fillId="0" borderId="83" xfId="67" applyNumberFormat="1" applyFont="1" applyFill="1" applyBorder="1" applyAlignment="1" applyProtection="1">
      <alignment vertical="center"/>
      <protection hidden="1"/>
    </xf>
    <xf numFmtId="38" fontId="3" fillId="0" borderId="50" xfId="50" applyFont="1" applyFill="1" applyBorder="1" applyAlignment="1" applyProtection="1" quotePrefix="1">
      <alignment vertical="center" shrinkToFit="1"/>
      <protection hidden="1"/>
    </xf>
    <xf numFmtId="38" fontId="14" fillId="0" borderId="128" xfId="50" applyFont="1" applyFill="1" applyBorder="1" applyAlignment="1" applyProtection="1" quotePrefix="1">
      <alignment vertical="center" shrinkToFit="1"/>
      <protection hidden="1"/>
    </xf>
    <xf numFmtId="38" fontId="14" fillId="0" borderId="52" xfId="50" applyFont="1" applyFill="1" applyBorder="1" applyAlignment="1" applyProtection="1" quotePrefix="1">
      <alignment vertical="center" shrinkToFit="1"/>
      <protection hidden="1"/>
    </xf>
    <xf numFmtId="38" fontId="14" fillId="0" borderId="33" xfId="50" applyFont="1" applyFill="1" applyBorder="1" applyAlignment="1" applyProtection="1" quotePrefix="1">
      <alignment vertical="center" shrinkToFit="1"/>
      <protection hidden="1"/>
    </xf>
    <xf numFmtId="38" fontId="14" fillId="0" borderId="51" xfId="50" applyFont="1" applyFill="1" applyBorder="1" applyAlignment="1" applyProtection="1" quotePrefix="1">
      <alignment vertical="center" shrinkToFit="1"/>
      <protection hidden="1"/>
    </xf>
    <xf numFmtId="38" fontId="14" fillId="0" borderId="50" xfId="50" applyFont="1" applyFill="1" applyBorder="1" applyAlignment="1" applyProtection="1" quotePrefix="1">
      <alignment vertical="center" shrinkToFit="1"/>
      <protection hidden="1"/>
    </xf>
    <xf numFmtId="38" fontId="14" fillId="0" borderId="142" xfId="50" applyFont="1" applyFill="1" applyBorder="1" applyAlignment="1" applyProtection="1" quotePrefix="1">
      <alignment vertical="center" shrinkToFit="1"/>
      <protection hidden="1"/>
    </xf>
    <xf numFmtId="183" fontId="14" fillId="0" borderId="38" xfId="42" applyNumberFormat="1" applyFont="1" applyFill="1" applyBorder="1" applyAlignment="1" applyProtection="1">
      <alignment horizontal="center" vertical="center" shrinkToFit="1"/>
      <protection hidden="1"/>
    </xf>
    <xf numFmtId="38" fontId="14" fillId="0" borderId="143" xfId="50" applyFont="1" applyFill="1" applyBorder="1" applyAlignment="1" applyProtection="1" quotePrefix="1">
      <alignment vertical="center" shrinkToFit="1"/>
      <protection hidden="1"/>
    </xf>
    <xf numFmtId="38" fontId="14" fillId="0" borderId="40" xfId="50" applyFont="1" applyFill="1" applyBorder="1" applyAlignment="1" applyProtection="1" quotePrefix="1">
      <alignment vertical="center" shrinkToFit="1"/>
      <protection hidden="1"/>
    </xf>
    <xf numFmtId="38" fontId="14" fillId="0" borderId="144" xfId="50" applyFont="1" applyFill="1" applyBorder="1" applyAlignment="1" applyProtection="1" quotePrefix="1">
      <alignment vertical="center" shrinkToFit="1"/>
      <protection hidden="1"/>
    </xf>
    <xf numFmtId="38" fontId="14" fillId="0" borderId="145" xfId="50" applyFont="1" applyFill="1" applyBorder="1" applyAlignment="1" applyProtection="1" quotePrefix="1">
      <alignment vertical="center" shrinkToFit="1"/>
      <protection hidden="1"/>
    </xf>
    <xf numFmtId="38" fontId="14" fillId="0" borderId="146" xfId="50" applyFont="1" applyFill="1" applyBorder="1" applyAlignment="1" applyProtection="1" quotePrefix="1">
      <alignment vertical="center" shrinkToFit="1"/>
      <protection hidden="1"/>
    </xf>
    <xf numFmtId="38" fontId="14" fillId="0" borderId="0" xfId="50" applyFont="1" applyFill="1" applyBorder="1" applyAlignment="1" applyProtection="1">
      <alignment vertical="center" shrinkToFit="1"/>
      <protection hidden="1"/>
    </xf>
    <xf numFmtId="188" fontId="14" fillId="0" borderId="61" xfId="67" applyNumberFormat="1" applyFont="1" applyFill="1" applyBorder="1" applyAlignment="1" applyProtection="1">
      <alignment vertical="center" shrinkToFit="1"/>
      <protection hidden="1"/>
    </xf>
    <xf numFmtId="188" fontId="14" fillId="0" borderId="61" xfId="67" applyNumberFormat="1" applyFont="1" applyFill="1" applyBorder="1" applyAlignment="1" applyProtection="1">
      <alignment vertical="center"/>
      <protection hidden="1"/>
    </xf>
    <xf numFmtId="38" fontId="14" fillId="0" borderId="62" xfId="50" applyFont="1" applyFill="1" applyBorder="1" applyAlignment="1" applyProtection="1" quotePrefix="1">
      <alignment vertical="center" shrinkToFit="1"/>
      <protection hidden="1"/>
    </xf>
    <xf numFmtId="38" fontId="14" fillId="0" borderId="54" xfId="50" applyFont="1" applyFill="1" applyBorder="1" applyAlignment="1" applyProtection="1" quotePrefix="1">
      <alignment vertical="center" shrinkToFit="1"/>
      <protection hidden="1"/>
    </xf>
    <xf numFmtId="38" fontId="14" fillId="0" borderId="11" xfId="50" applyFont="1" applyFill="1" applyBorder="1" applyAlignment="1" applyProtection="1" quotePrefix="1">
      <alignment vertical="center" shrinkToFit="1"/>
      <protection hidden="1"/>
    </xf>
    <xf numFmtId="38" fontId="14" fillId="0" borderId="79" xfId="50" applyFont="1" applyFill="1" applyBorder="1" applyAlignment="1" applyProtection="1" quotePrefix="1">
      <alignment vertical="center" shrinkToFit="1"/>
      <protection hidden="1"/>
    </xf>
    <xf numFmtId="38" fontId="14" fillId="0" borderId="53" xfId="50" applyFont="1" applyFill="1" applyBorder="1" applyAlignment="1" applyProtection="1" quotePrefix="1">
      <alignment vertical="center" shrinkToFit="1"/>
      <protection hidden="1"/>
    </xf>
    <xf numFmtId="38" fontId="14" fillId="0" borderId="68" xfId="50" applyFont="1" applyFill="1" applyBorder="1" applyAlignment="1" applyProtection="1" quotePrefix="1">
      <alignment vertical="center" shrinkToFit="1"/>
      <protection hidden="1"/>
    </xf>
    <xf numFmtId="183" fontId="14" fillId="0" borderId="38" xfId="50" applyNumberFormat="1" applyFont="1" applyFill="1" applyBorder="1" applyAlignment="1" applyProtection="1">
      <alignment horizontal="center" vertical="center" shrinkToFit="1"/>
      <protection hidden="1"/>
    </xf>
    <xf numFmtId="38" fontId="14" fillId="0" borderId="147" xfId="50" applyFont="1" applyFill="1" applyBorder="1" applyAlignment="1" applyProtection="1">
      <alignment vertical="center" shrinkToFit="1"/>
      <protection hidden="1"/>
    </xf>
    <xf numFmtId="38" fontId="14" fillId="0" borderId="148" xfId="50" applyFont="1" applyFill="1" applyBorder="1" applyAlignment="1" applyProtection="1">
      <alignment vertical="center" shrinkToFit="1"/>
      <protection hidden="1"/>
    </xf>
    <xf numFmtId="38" fontId="14" fillId="0" borderId="149" xfId="50" applyFont="1" applyFill="1" applyBorder="1" applyAlignment="1" applyProtection="1">
      <alignment vertical="center" shrinkToFit="1"/>
      <protection hidden="1"/>
    </xf>
    <xf numFmtId="38" fontId="14" fillId="0" borderId="150" xfId="50" applyFont="1" applyFill="1" applyBorder="1" applyAlignment="1" applyProtection="1">
      <alignment vertical="center" shrinkToFit="1"/>
      <protection hidden="1"/>
    </xf>
    <xf numFmtId="38" fontId="14" fillId="0" borderId="151" xfId="50" applyFont="1" applyFill="1" applyBorder="1" applyAlignment="1" applyProtection="1">
      <alignment vertical="center" shrinkToFit="1"/>
      <protection hidden="1"/>
    </xf>
    <xf numFmtId="38" fontId="14" fillId="0" borderId="152" xfId="50" applyFont="1" applyFill="1" applyBorder="1" applyAlignment="1" applyProtection="1" quotePrefix="1">
      <alignment vertical="center" shrinkToFit="1"/>
      <protection hidden="1"/>
    </xf>
    <xf numFmtId="38" fontId="14" fillId="0" borderId="153" xfId="50" applyFont="1" applyFill="1" applyBorder="1" applyAlignment="1" applyProtection="1" quotePrefix="1">
      <alignment vertical="center" shrinkToFit="1"/>
      <protection hidden="1"/>
    </xf>
    <xf numFmtId="38" fontId="14" fillId="0" borderId="154" xfId="50" applyFont="1" applyFill="1" applyBorder="1" applyAlignment="1" applyProtection="1" quotePrefix="1">
      <alignment vertical="center" shrinkToFit="1"/>
      <protection hidden="1"/>
    </xf>
    <xf numFmtId="38" fontId="14" fillId="0" borderId="155" xfId="50" applyFont="1" applyFill="1" applyBorder="1" applyAlignment="1" applyProtection="1" quotePrefix="1">
      <alignment vertical="center" shrinkToFit="1"/>
      <protection hidden="1"/>
    </xf>
    <xf numFmtId="38" fontId="14" fillId="0" borderId="156" xfId="50" applyFont="1" applyFill="1" applyBorder="1" applyAlignment="1" applyProtection="1" quotePrefix="1">
      <alignment vertical="center" shrinkToFit="1"/>
      <protection hidden="1"/>
    </xf>
    <xf numFmtId="183" fontId="14" fillId="0" borderId="35" xfId="50" applyNumberFormat="1" applyFont="1" applyFill="1" applyBorder="1" applyAlignment="1" applyProtection="1">
      <alignment horizontal="center" vertical="center" shrinkToFit="1"/>
      <protection hidden="1"/>
    </xf>
    <xf numFmtId="38" fontId="14" fillId="0" borderId="86" xfId="50" applyFont="1" applyFill="1" applyBorder="1" applyAlignment="1" applyProtection="1">
      <alignment vertical="center" shrinkToFit="1"/>
      <protection hidden="1"/>
    </xf>
    <xf numFmtId="38" fontId="14" fillId="0" borderId="87" xfId="50" applyFont="1" applyFill="1" applyBorder="1" applyAlignment="1" applyProtection="1">
      <alignment vertical="center" shrinkToFit="1"/>
      <protection hidden="1"/>
    </xf>
    <xf numFmtId="38" fontId="14" fillId="0" borderId="157" xfId="50" applyFont="1" applyFill="1" applyBorder="1" applyAlignment="1" applyProtection="1">
      <alignment vertical="center" shrinkToFit="1"/>
      <protection hidden="1"/>
    </xf>
    <xf numFmtId="38" fontId="14" fillId="0" borderId="158" xfId="50" applyFont="1" applyFill="1" applyBorder="1" applyAlignment="1" applyProtection="1">
      <alignment vertical="center" shrinkToFit="1"/>
      <protection hidden="1"/>
    </xf>
    <xf numFmtId="38" fontId="14" fillId="0" borderId="159" xfId="50" applyFont="1" applyFill="1" applyBorder="1" applyAlignment="1" applyProtection="1">
      <alignment vertical="center" shrinkToFit="1"/>
      <protection hidden="1"/>
    </xf>
    <xf numFmtId="38" fontId="14" fillId="0" borderId="160" xfId="50" applyFont="1" applyFill="1" applyBorder="1" applyAlignment="1" applyProtection="1" quotePrefix="1">
      <alignment vertical="center" shrinkToFit="1"/>
      <protection hidden="1"/>
    </xf>
    <xf numFmtId="38" fontId="14" fillId="0" borderId="161" xfId="50" applyFont="1" applyFill="1" applyBorder="1" applyAlignment="1" applyProtection="1" quotePrefix="1">
      <alignment vertical="center" shrinkToFit="1"/>
      <protection hidden="1"/>
    </xf>
    <xf numFmtId="38" fontId="14" fillId="0" borderId="162" xfId="50" applyFont="1" applyFill="1" applyBorder="1" applyAlignment="1" applyProtection="1" quotePrefix="1">
      <alignment vertical="center" shrinkToFit="1"/>
      <protection hidden="1"/>
    </xf>
    <xf numFmtId="38" fontId="14" fillId="0" borderId="163" xfId="50" applyFont="1" applyFill="1" applyBorder="1" applyAlignment="1" applyProtection="1" quotePrefix="1">
      <alignment vertical="center" shrinkToFit="1"/>
      <protection hidden="1"/>
    </xf>
    <xf numFmtId="38" fontId="14" fillId="0" borderId="164" xfId="50" applyFont="1" applyFill="1" applyBorder="1" applyAlignment="1" applyProtection="1" quotePrefix="1">
      <alignment vertical="center" shrinkToFit="1"/>
      <protection hidden="1"/>
    </xf>
    <xf numFmtId="179" fontId="14" fillId="0" borderId="0" xfId="50" applyNumberFormat="1" applyFont="1" applyFill="1" applyBorder="1" applyAlignment="1">
      <alignment vertical="center"/>
    </xf>
    <xf numFmtId="188" fontId="14" fillId="0" borderId="81" xfId="67" applyNumberFormat="1" applyFont="1" applyFill="1" applyBorder="1" applyAlignment="1" applyProtection="1">
      <alignment vertical="center" shrinkToFit="1"/>
      <protection hidden="1"/>
    </xf>
    <xf numFmtId="188" fontId="14" fillId="0" borderId="81" xfId="67" applyNumberFormat="1" applyFont="1" applyFill="1" applyBorder="1" applyAlignment="1" applyProtection="1">
      <alignment vertical="center"/>
      <protection hidden="1"/>
    </xf>
    <xf numFmtId="38" fontId="14" fillId="0" borderId="165" xfId="50" applyFont="1" applyFill="1" applyBorder="1" applyAlignment="1" applyProtection="1" quotePrefix="1">
      <alignment vertical="center" shrinkToFit="1"/>
      <protection hidden="1"/>
    </xf>
    <xf numFmtId="38" fontId="14" fillId="0" borderId="104" xfId="50" applyFont="1" applyFill="1" applyBorder="1" applyAlignment="1" applyProtection="1" quotePrefix="1">
      <alignment vertical="center" shrinkToFit="1"/>
      <protection hidden="1"/>
    </xf>
    <xf numFmtId="38" fontId="14" fillId="0" borderId="127" xfId="50" applyFont="1" applyFill="1" applyBorder="1" applyAlignment="1" applyProtection="1" quotePrefix="1">
      <alignment vertical="center" shrinkToFit="1"/>
      <protection hidden="1"/>
    </xf>
    <xf numFmtId="38" fontId="14" fillId="0" borderId="129" xfId="50" applyFont="1" applyFill="1" applyBorder="1" applyAlignment="1" applyProtection="1" quotePrefix="1">
      <alignment vertical="center" shrinkToFit="1"/>
      <protection hidden="1"/>
    </xf>
    <xf numFmtId="38" fontId="14" fillId="0" borderId="135" xfId="50" applyFont="1" applyFill="1" applyBorder="1" applyAlignment="1" applyProtection="1" quotePrefix="1">
      <alignment vertical="center" shrinkToFit="1"/>
      <protection hidden="1"/>
    </xf>
    <xf numFmtId="38" fontId="14" fillId="0" borderId="136" xfId="50" applyFont="1" applyFill="1" applyBorder="1" applyAlignment="1" applyProtection="1" quotePrefix="1">
      <alignment vertical="center" shrinkToFit="1"/>
      <protection hidden="1"/>
    </xf>
    <xf numFmtId="38" fontId="3" fillId="0" borderId="155" xfId="50" applyFont="1" applyFill="1" applyBorder="1" applyAlignment="1" applyProtection="1" quotePrefix="1">
      <alignment vertical="center" shrinkToFit="1"/>
      <protection hidden="1"/>
    </xf>
    <xf numFmtId="38" fontId="3" fillId="0" borderId="153" xfId="50" applyFont="1" applyFill="1" applyBorder="1" applyAlignment="1" applyProtection="1" quotePrefix="1">
      <alignment vertical="center" shrinkToFit="1"/>
      <protection hidden="1"/>
    </xf>
    <xf numFmtId="38" fontId="3" fillId="0" borderId="154" xfId="50" applyFont="1" applyFill="1" applyBorder="1" applyAlignment="1" applyProtection="1" quotePrefix="1">
      <alignment vertical="center" shrinkToFit="1"/>
      <protection hidden="1"/>
    </xf>
    <xf numFmtId="188" fontId="14" fillId="0" borderId="45" xfId="50" applyNumberFormat="1" applyFont="1" applyFill="1" applyBorder="1" applyAlignment="1" applyProtection="1">
      <alignment horizontal="center" vertical="center" shrinkToFit="1"/>
      <protection hidden="1"/>
    </xf>
    <xf numFmtId="38" fontId="14" fillId="0" borderId="108" xfId="50" applyFont="1" applyFill="1" applyBorder="1" applyAlignment="1" applyProtection="1">
      <alignment vertical="center" shrinkToFit="1"/>
      <protection hidden="1"/>
    </xf>
    <xf numFmtId="38" fontId="14" fillId="0" borderId="43" xfId="50" applyFont="1" applyFill="1" applyBorder="1" applyAlignment="1" applyProtection="1">
      <alignment vertical="center" shrinkToFit="1"/>
      <protection hidden="1"/>
    </xf>
    <xf numFmtId="38" fontId="14" fillId="0" borderId="107" xfId="50" applyFont="1" applyFill="1" applyBorder="1" applyAlignment="1" applyProtection="1">
      <alignment vertical="center" shrinkToFit="1"/>
      <protection hidden="1"/>
    </xf>
    <xf numFmtId="38" fontId="14" fillId="0" borderId="101" xfId="50" applyFont="1" applyFill="1" applyBorder="1" applyAlignment="1" applyProtection="1">
      <alignment vertical="center" shrinkToFit="1"/>
      <protection hidden="1"/>
    </xf>
    <xf numFmtId="38" fontId="14" fillId="0" borderId="139" xfId="50" applyFont="1" applyFill="1" applyBorder="1" applyAlignment="1" applyProtection="1">
      <alignment vertical="center" shrinkToFit="1"/>
      <protection hidden="1"/>
    </xf>
    <xf numFmtId="38" fontId="3" fillId="0" borderId="143" xfId="50" applyFont="1" applyFill="1" applyBorder="1" applyAlignment="1" applyProtection="1" quotePrefix="1">
      <alignment vertical="center" shrinkToFit="1"/>
      <protection hidden="1"/>
    </xf>
    <xf numFmtId="38" fontId="3" fillId="0" borderId="40" xfId="50" applyFont="1" applyFill="1" applyBorder="1" applyAlignment="1" applyProtection="1">
      <alignment vertical="center" shrinkToFit="1"/>
      <protection/>
    </xf>
    <xf numFmtId="38" fontId="3" fillId="0" borderId="144" xfId="50" applyFont="1" applyFill="1" applyBorder="1" applyAlignment="1" applyProtection="1">
      <alignment vertical="center" shrinkToFit="1"/>
      <protection/>
    </xf>
    <xf numFmtId="188" fontId="14" fillId="0" borderId="83" xfId="50" applyNumberFormat="1" applyFont="1" applyFill="1" applyBorder="1" applyAlignment="1" applyProtection="1">
      <alignment vertical="center" shrinkToFit="1"/>
      <protection hidden="1"/>
    </xf>
    <xf numFmtId="38" fontId="3" fillId="0" borderId="150" xfId="50" applyFont="1" applyFill="1" applyBorder="1" applyAlignment="1" applyProtection="1">
      <alignment vertical="center" shrinkToFit="1"/>
      <protection hidden="1"/>
    </xf>
    <xf numFmtId="38" fontId="3" fillId="0" borderId="148" xfId="50" applyFont="1" applyFill="1" applyBorder="1" applyAlignment="1" applyProtection="1">
      <alignment vertical="center" shrinkToFit="1"/>
      <protection hidden="1"/>
    </xf>
    <xf numFmtId="38" fontId="3" fillId="0" borderId="149" xfId="50" applyFont="1" applyFill="1" applyBorder="1" applyAlignment="1" applyProtection="1">
      <alignment vertical="center" shrinkToFit="1"/>
      <protection hidden="1"/>
    </xf>
    <xf numFmtId="188" fontId="14" fillId="0" borderId="61" xfId="50" applyNumberFormat="1" applyFont="1" applyFill="1" applyBorder="1" applyAlignment="1" applyProtection="1">
      <alignment vertical="center" shrinkToFit="1"/>
      <protection hidden="1"/>
    </xf>
    <xf numFmtId="38" fontId="3" fillId="0" borderId="152" xfId="50" applyFont="1" applyFill="1" applyBorder="1" applyAlignment="1" applyProtection="1" quotePrefix="1">
      <alignment vertical="center" shrinkToFit="1"/>
      <protection hidden="1"/>
    </xf>
    <xf numFmtId="38" fontId="3" fillId="0" borderId="156" xfId="50" applyFont="1" applyFill="1" applyBorder="1" applyAlignment="1" applyProtection="1" quotePrefix="1">
      <alignment vertical="center" shrinkToFit="1"/>
      <protection hidden="1"/>
    </xf>
    <xf numFmtId="38" fontId="3" fillId="0" borderId="40" xfId="50" applyFont="1" applyFill="1" applyBorder="1" applyAlignment="1" applyProtection="1" quotePrefix="1">
      <alignment vertical="center" shrinkToFit="1"/>
      <protection hidden="1"/>
    </xf>
    <xf numFmtId="38" fontId="3" fillId="0" borderId="146" xfId="50" applyFont="1" applyFill="1" applyBorder="1" applyAlignment="1" applyProtection="1" quotePrefix="1">
      <alignment vertical="center" shrinkToFit="1"/>
      <protection hidden="1"/>
    </xf>
    <xf numFmtId="38" fontId="3" fillId="0" borderId="147" xfId="50" applyFont="1" applyFill="1" applyBorder="1" applyAlignment="1" applyProtection="1">
      <alignment vertical="center" shrinkToFit="1"/>
      <protection hidden="1"/>
    </xf>
    <xf numFmtId="38" fontId="3" fillId="0" borderId="151" xfId="50" applyFont="1" applyFill="1" applyBorder="1" applyAlignment="1" applyProtection="1">
      <alignment vertical="center" shrinkToFit="1"/>
      <protection hidden="1"/>
    </xf>
    <xf numFmtId="188" fontId="14" fillId="0" borderId="81" xfId="50" applyNumberFormat="1" applyFont="1" applyFill="1" applyBorder="1" applyAlignment="1" applyProtection="1">
      <alignment vertical="center" shrinkToFit="1"/>
      <protection hidden="1"/>
    </xf>
    <xf numFmtId="38" fontId="3" fillId="0" borderId="144" xfId="50" applyFont="1" applyFill="1" applyBorder="1" applyAlignment="1" applyProtection="1" quotePrefix="1">
      <alignment vertical="center" shrinkToFit="1"/>
      <protection hidden="1"/>
    </xf>
    <xf numFmtId="38" fontId="3" fillId="0" borderId="86" xfId="50" applyFont="1" applyFill="1" applyBorder="1" applyAlignment="1" applyProtection="1">
      <alignment vertical="center" shrinkToFit="1"/>
      <protection hidden="1"/>
    </xf>
    <xf numFmtId="38" fontId="3" fillId="0" borderId="87" xfId="50" applyFont="1" applyFill="1" applyBorder="1" applyAlignment="1" applyProtection="1">
      <alignment vertical="center" shrinkToFit="1"/>
      <protection hidden="1"/>
    </xf>
    <xf numFmtId="38" fontId="3" fillId="0" borderId="157" xfId="50" applyFont="1" applyFill="1" applyBorder="1" applyAlignment="1" applyProtection="1">
      <alignment vertical="center" shrinkToFit="1"/>
      <protection hidden="1"/>
    </xf>
    <xf numFmtId="188" fontId="14" fillId="0" borderId="28" xfId="50" applyNumberFormat="1" applyFont="1" applyFill="1" applyBorder="1" applyAlignment="1" applyProtection="1">
      <alignment horizontal="center" vertical="center" shrinkToFit="1"/>
      <protection hidden="1"/>
    </xf>
    <xf numFmtId="38" fontId="14" fillId="0" borderId="31" xfId="50" applyFont="1" applyFill="1" applyBorder="1" applyAlignment="1" applyProtection="1">
      <alignment vertical="center" shrinkToFit="1"/>
      <protection hidden="1"/>
    </xf>
    <xf numFmtId="38" fontId="14" fillId="0" borderId="36" xfId="50" applyFont="1" applyFill="1" applyBorder="1" applyAlignment="1" applyProtection="1">
      <alignment vertical="center" shrinkToFit="1"/>
      <protection hidden="1"/>
    </xf>
    <xf numFmtId="38" fontId="14" fillId="0" borderId="21" xfId="50" applyFont="1" applyFill="1" applyBorder="1" applyAlignment="1" applyProtection="1">
      <alignment vertical="center" shrinkToFit="1"/>
      <protection hidden="1"/>
    </xf>
    <xf numFmtId="38" fontId="14" fillId="0" borderId="41" xfId="50" applyFont="1" applyFill="1" applyBorder="1" applyAlignment="1" applyProtection="1">
      <alignment vertical="center" shrinkToFit="1"/>
      <protection hidden="1"/>
    </xf>
    <xf numFmtId="38" fontId="14" fillId="0" borderId="20" xfId="50" applyFont="1" applyFill="1" applyBorder="1" applyAlignment="1" applyProtection="1">
      <alignment vertical="center" shrinkToFit="1"/>
      <protection hidden="1"/>
    </xf>
    <xf numFmtId="38" fontId="14" fillId="0" borderId="166" xfId="50" applyFont="1" applyFill="1" applyBorder="1" applyAlignment="1" applyProtection="1">
      <alignment vertical="center" shrinkToFit="1"/>
      <protection hidden="1"/>
    </xf>
    <xf numFmtId="38" fontId="14" fillId="0" borderId="167" xfId="50" applyFont="1" applyFill="1" applyBorder="1" applyAlignment="1" applyProtection="1">
      <alignment vertical="center"/>
      <protection hidden="1"/>
    </xf>
    <xf numFmtId="38" fontId="14" fillId="0" borderId="168" xfId="50" applyFont="1" applyFill="1" applyBorder="1" applyAlignment="1" applyProtection="1">
      <alignment vertical="center"/>
      <protection hidden="1"/>
    </xf>
    <xf numFmtId="38" fontId="14" fillId="0" borderId="169" xfId="50" applyFont="1" applyFill="1" applyBorder="1" applyAlignment="1" applyProtection="1">
      <alignment vertical="center"/>
      <protection hidden="1"/>
    </xf>
    <xf numFmtId="38" fontId="14" fillId="0" borderId="101" xfId="67" applyNumberFormat="1" applyFont="1" applyFill="1" applyBorder="1" applyAlignment="1" applyProtection="1">
      <alignment vertical="center"/>
      <protection hidden="1"/>
    </xf>
    <xf numFmtId="38" fontId="14" fillId="0" borderId="43" xfId="67" applyNumberFormat="1" applyFont="1" applyFill="1" applyBorder="1" applyAlignment="1" applyProtection="1">
      <alignment vertical="center"/>
      <protection hidden="1"/>
    </xf>
    <xf numFmtId="38" fontId="14" fillId="0" borderId="107" xfId="67" applyNumberFormat="1" applyFont="1" applyFill="1" applyBorder="1" applyAlignment="1" applyProtection="1">
      <alignment vertical="center"/>
      <protection hidden="1"/>
    </xf>
    <xf numFmtId="38" fontId="3" fillId="0" borderId="160" xfId="50" applyFont="1" applyFill="1" applyBorder="1" applyAlignment="1" applyProtection="1" quotePrefix="1">
      <alignment vertical="center" shrinkToFit="1"/>
      <protection hidden="1"/>
    </xf>
    <xf numFmtId="188" fontId="14" fillId="0" borderId="0" xfId="50" applyNumberFormat="1" applyFont="1" applyFill="1" applyBorder="1" applyAlignment="1" applyProtection="1">
      <alignment vertical="center" shrinkToFit="1"/>
      <protection hidden="1"/>
    </xf>
    <xf numFmtId="38" fontId="3" fillId="0" borderId="161" xfId="50" applyFont="1" applyFill="1" applyBorder="1" applyAlignment="1" applyProtection="1" quotePrefix="1">
      <alignment vertical="center" shrinkToFit="1"/>
      <protection hidden="1"/>
    </xf>
    <xf numFmtId="38" fontId="3" fillId="0" borderId="162" xfId="50" applyFont="1" applyFill="1" applyBorder="1" applyAlignment="1" applyProtection="1" quotePrefix="1">
      <alignment vertical="center" shrinkToFit="1"/>
      <protection hidden="1"/>
    </xf>
    <xf numFmtId="38" fontId="3" fillId="0" borderId="170" xfId="50" applyFont="1" applyFill="1" applyBorder="1" applyAlignment="1" applyProtection="1">
      <alignment vertical="center" shrinkToFit="1"/>
      <protection hidden="1"/>
    </xf>
    <xf numFmtId="38" fontId="3" fillId="0" borderId="171" xfId="50" applyFont="1" applyFill="1" applyBorder="1" applyAlignment="1" applyProtection="1">
      <alignment vertical="center" shrinkToFit="1"/>
      <protection hidden="1"/>
    </xf>
    <xf numFmtId="38" fontId="14" fillId="0" borderId="172" xfId="50" applyFont="1" applyFill="1" applyBorder="1" applyAlignment="1" applyProtection="1">
      <alignment vertical="center" shrinkToFit="1"/>
      <protection hidden="1"/>
    </xf>
    <xf numFmtId="38" fontId="14" fillId="0" borderId="173" xfId="50" applyFont="1" applyFill="1" applyBorder="1" applyAlignment="1" applyProtection="1">
      <alignment vertical="center" shrinkToFit="1"/>
      <protection hidden="1"/>
    </xf>
    <xf numFmtId="38" fontId="14" fillId="0" borderId="174" xfId="50" applyFont="1" applyFill="1" applyBorder="1" applyAlignment="1" applyProtection="1">
      <alignment vertical="center" shrinkToFit="1"/>
      <protection hidden="1"/>
    </xf>
    <xf numFmtId="38" fontId="14" fillId="0" borderId="160" xfId="50" applyFont="1" applyFill="1" applyBorder="1" applyAlignment="1" applyProtection="1">
      <alignment vertical="center" shrinkToFit="1"/>
      <protection hidden="1"/>
    </xf>
    <xf numFmtId="38" fontId="14" fillId="0" borderId="40" xfId="50" applyFont="1" applyFill="1" applyBorder="1" applyAlignment="1" applyProtection="1">
      <alignment vertical="center" shrinkToFit="1"/>
      <protection hidden="1"/>
    </xf>
    <xf numFmtId="38" fontId="14" fillId="0" borderId="144" xfId="50" applyFont="1" applyFill="1" applyBorder="1" applyAlignment="1" applyProtection="1">
      <alignment vertical="center" shrinkToFit="1"/>
      <protection hidden="1"/>
    </xf>
    <xf numFmtId="38" fontId="14" fillId="0" borderId="145" xfId="50" applyFont="1" applyFill="1" applyBorder="1" applyAlignment="1" applyProtection="1">
      <alignment vertical="center" shrinkToFit="1"/>
      <protection hidden="1"/>
    </xf>
    <xf numFmtId="38" fontId="14" fillId="0" borderId="30" xfId="50" applyFont="1" applyFill="1" applyBorder="1" applyAlignment="1" applyProtection="1">
      <alignment vertical="center" shrinkToFit="1"/>
      <protection hidden="1"/>
    </xf>
    <xf numFmtId="38" fontId="14" fillId="0" borderId="48" xfId="50" applyFont="1" applyFill="1" applyBorder="1" applyAlignment="1" applyProtection="1">
      <alignment vertical="center" shrinkToFit="1"/>
      <protection hidden="1"/>
    </xf>
    <xf numFmtId="38" fontId="14" fillId="0" borderId="49" xfId="50" applyFont="1" applyFill="1" applyBorder="1" applyAlignment="1" applyProtection="1">
      <alignment vertical="center" shrinkToFit="1"/>
      <protection hidden="1"/>
    </xf>
    <xf numFmtId="38" fontId="14" fillId="0" borderId="106" xfId="50" applyFont="1" applyFill="1" applyBorder="1" applyAlignment="1" applyProtection="1">
      <alignment vertical="center" shrinkToFit="1"/>
      <protection hidden="1"/>
    </xf>
    <xf numFmtId="38" fontId="14" fillId="0" borderId="175" xfId="50" applyFont="1" applyFill="1" applyBorder="1" applyAlignment="1" applyProtection="1">
      <alignment vertical="center" shrinkToFit="1"/>
      <protection hidden="1"/>
    </xf>
    <xf numFmtId="38" fontId="14" fillId="0" borderId="143" xfId="50" applyFont="1" applyFill="1" applyBorder="1" applyAlignment="1" applyProtection="1">
      <alignment vertical="center" shrinkToFit="1"/>
      <protection hidden="1"/>
    </xf>
    <xf numFmtId="38" fontId="14" fillId="0" borderId="29" xfId="50" applyFont="1" applyFill="1" applyBorder="1" applyAlignment="1" applyProtection="1">
      <alignment vertical="center" shrinkToFit="1"/>
      <protection hidden="1"/>
    </xf>
    <xf numFmtId="38" fontId="14" fillId="0" borderId="37" xfId="50" applyFont="1" applyFill="1" applyBorder="1" applyAlignment="1" applyProtection="1">
      <alignment vertical="center" shrinkToFit="1"/>
      <protection hidden="1"/>
    </xf>
    <xf numFmtId="38" fontId="14" fillId="0" borderId="77" xfId="50" applyFont="1" applyFill="1" applyBorder="1" applyAlignment="1" applyProtection="1">
      <alignment vertical="center" shrinkToFit="1"/>
      <protection hidden="1"/>
    </xf>
    <xf numFmtId="38" fontId="14" fillId="0" borderId="96" xfId="50" applyFont="1" applyFill="1" applyBorder="1" applyAlignment="1" applyProtection="1">
      <alignment vertical="center" shrinkToFit="1"/>
      <protection hidden="1"/>
    </xf>
    <xf numFmtId="38" fontId="14" fillId="0" borderId="76" xfId="50" applyFont="1" applyFill="1" applyBorder="1" applyAlignment="1" applyProtection="1">
      <alignment vertical="center" shrinkToFit="1"/>
      <protection hidden="1"/>
    </xf>
    <xf numFmtId="38" fontId="14" fillId="0" borderId="146" xfId="50" applyFont="1" applyFill="1" applyBorder="1" applyAlignment="1" applyProtection="1">
      <alignment vertical="center" shrinkToFit="1"/>
      <protection hidden="1"/>
    </xf>
    <xf numFmtId="38" fontId="14" fillId="0" borderId="161" xfId="50" applyFont="1" applyFill="1" applyBorder="1" applyAlignment="1" applyProtection="1">
      <alignment vertical="center" shrinkToFit="1"/>
      <protection hidden="1"/>
    </xf>
    <xf numFmtId="38" fontId="14" fillId="0" borderId="162" xfId="50" applyFont="1" applyFill="1" applyBorder="1" applyAlignment="1" applyProtection="1">
      <alignment vertical="center" shrinkToFit="1"/>
      <protection hidden="1"/>
    </xf>
    <xf numFmtId="38" fontId="14" fillId="0" borderId="163" xfId="50" applyFont="1" applyFill="1" applyBorder="1" applyAlignment="1" applyProtection="1">
      <alignment vertical="center" shrinkToFit="1"/>
      <protection hidden="1"/>
    </xf>
    <xf numFmtId="38" fontId="14" fillId="0" borderId="164" xfId="50" applyFont="1" applyFill="1" applyBorder="1" applyAlignment="1" applyProtection="1">
      <alignment vertical="center" shrinkToFit="1"/>
      <protection hidden="1"/>
    </xf>
    <xf numFmtId="0" fontId="14" fillId="0" borderId="132" xfId="67" applyFont="1" applyFill="1" applyBorder="1" applyAlignment="1">
      <alignment horizontal="center" vertical="center" shrinkToFit="1"/>
      <protection/>
    </xf>
    <xf numFmtId="38" fontId="14" fillId="0" borderId="31" xfId="67" applyNumberFormat="1" applyFont="1" applyFill="1" applyBorder="1" applyAlignment="1" applyProtection="1">
      <alignment vertical="center" shrinkToFit="1"/>
      <protection hidden="1"/>
    </xf>
    <xf numFmtId="38" fontId="14" fillId="0" borderId="36" xfId="67" applyNumberFormat="1" applyFont="1" applyFill="1" applyBorder="1" applyAlignment="1" applyProtection="1">
      <alignment vertical="center" shrinkToFit="1"/>
      <protection hidden="1"/>
    </xf>
    <xf numFmtId="38" fontId="14" fillId="0" borderId="21" xfId="67" applyNumberFormat="1" applyFont="1" applyFill="1" applyBorder="1" applyAlignment="1" applyProtection="1">
      <alignment vertical="center" shrinkToFit="1"/>
      <protection hidden="1"/>
    </xf>
    <xf numFmtId="38" fontId="14" fillId="0" borderId="20" xfId="67" applyNumberFormat="1" applyFont="1" applyFill="1" applyBorder="1" applyAlignment="1" applyProtection="1">
      <alignment vertical="center" shrinkToFit="1"/>
      <protection hidden="1"/>
    </xf>
    <xf numFmtId="38" fontId="14" fillId="0" borderId="166" xfId="67" applyNumberFormat="1" applyFont="1" applyFill="1" applyBorder="1" applyAlignment="1" applyProtection="1">
      <alignment vertical="center" shrinkToFit="1"/>
      <protection hidden="1"/>
    </xf>
    <xf numFmtId="188" fontId="14" fillId="0" borderId="0" xfId="67" applyNumberFormat="1" applyFont="1" applyFill="1" applyAlignment="1">
      <alignment vertical="center"/>
      <protection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27" xfId="0" applyFont="1" applyFill="1" applyBorder="1" applyAlignment="1">
      <alignment horizontal="center" vertical="center"/>
    </xf>
    <xf numFmtId="0" fontId="3" fillId="0" borderId="156" xfId="0" applyFont="1" applyFill="1" applyBorder="1" applyAlignment="1">
      <alignment horizontal="distributed" vertical="center"/>
    </xf>
    <xf numFmtId="0" fontId="3" fillId="0" borderId="146" xfId="0" applyFont="1" applyFill="1" applyBorder="1" applyAlignment="1">
      <alignment horizontal="distributed" vertical="center"/>
    </xf>
    <xf numFmtId="0" fontId="3" fillId="0" borderId="159" xfId="0" applyFont="1" applyFill="1" applyBorder="1" applyAlignment="1">
      <alignment horizontal="distributed" vertical="center"/>
    </xf>
    <xf numFmtId="178" fontId="3" fillId="0" borderId="155" xfId="0" applyNumberFormat="1" applyFont="1" applyFill="1" applyBorder="1" applyAlignment="1" applyProtection="1">
      <alignment vertical="center" shrinkToFit="1"/>
      <protection locked="0"/>
    </xf>
    <xf numFmtId="178" fontId="3" fillId="0" borderId="176" xfId="0" applyNumberFormat="1" applyFont="1" applyFill="1" applyBorder="1" applyAlignment="1" applyProtection="1">
      <alignment vertical="center" shrinkToFit="1"/>
      <protection locked="0"/>
    </xf>
    <xf numFmtId="178" fontId="3" fillId="0" borderId="177" xfId="0" applyNumberFormat="1" applyFont="1" applyFill="1" applyBorder="1" applyAlignment="1" applyProtection="1">
      <alignment vertical="center" shrinkToFit="1"/>
      <protection locked="0"/>
    </xf>
    <xf numFmtId="178" fontId="3" fillId="0" borderId="178" xfId="0" applyNumberFormat="1" applyFont="1" applyFill="1" applyBorder="1" applyAlignment="1" applyProtection="1">
      <alignment vertical="center" shrinkToFit="1"/>
      <protection locked="0"/>
    </xf>
    <xf numFmtId="178" fontId="3" fillId="0" borderId="152" xfId="0" applyNumberFormat="1" applyFont="1" applyFill="1" applyBorder="1" applyAlignment="1" applyProtection="1">
      <alignment vertical="center" shrinkToFit="1"/>
      <protection locked="0"/>
    </xf>
    <xf numFmtId="178" fontId="3" fillId="0" borderId="153" xfId="0" applyNumberFormat="1" applyFont="1" applyFill="1" applyBorder="1" applyAlignment="1" applyProtection="1">
      <alignment vertical="center" shrinkToFit="1"/>
      <protection locked="0"/>
    </xf>
    <xf numFmtId="178" fontId="3" fillId="0" borderId="156" xfId="0" applyNumberFormat="1" applyFont="1" applyFill="1" applyBorder="1" applyAlignment="1" applyProtection="1">
      <alignment vertical="center" shrinkToFit="1"/>
      <protection locked="0"/>
    </xf>
    <xf numFmtId="178" fontId="3" fillId="0" borderId="98" xfId="0" applyNumberFormat="1" applyFont="1" applyFill="1" applyBorder="1" applyAlignment="1" applyProtection="1">
      <alignment vertical="center" shrinkToFit="1"/>
      <protection locked="0"/>
    </xf>
    <xf numFmtId="178" fontId="3" fillId="0" borderId="154" xfId="0" applyNumberFormat="1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>
      <alignment horizontal="distributed" vertical="center"/>
    </xf>
    <xf numFmtId="49" fontId="14" fillId="0" borderId="55" xfId="0" applyNumberFormat="1" applyFont="1" applyFill="1" applyBorder="1" applyAlignment="1">
      <alignment horizontal="center" vertical="center" shrinkToFit="1"/>
    </xf>
    <xf numFmtId="178" fontId="3" fillId="0" borderId="53" xfId="0" applyNumberFormat="1" applyFont="1" applyFill="1" applyBorder="1" applyAlignment="1" applyProtection="1">
      <alignment vertical="center" shrinkToFit="1"/>
      <protection hidden="1" locked="0"/>
    </xf>
    <xf numFmtId="178" fontId="3" fillId="0" borderId="54" xfId="0" applyNumberFormat="1" applyFont="1" applyFill="1" applyBorder="1" applyAlignment="1" applyProtection="1">
      <alignment vertical="center" shrinkToFit="1"/>
      <protection hidden="1" locked="0"/>
    </xf>
    <xf numFmtId="178" fontId="3" fillId="0" borderId="55" xfId="0" applyNumberFormat="1" applyFont="1" applyFill="1" applyBorder="1" applyAlignment="1" applyProtection="1">
      <alignment vertical="center" shrinkToFit="1"/>
      <protection hidden="1" locked="0"/>
    </xf>
    <xf numFmtId="178" fontId="3" fillId="0" borderId="61" xfId="0" applyNumberFormat="1" applyFont="1" applyFill="1" applyBorder="1" applyAlignment="1" applyProtection="1">
      <alignment vertical="center" shrinkToFit="1"/>
      <protection hidden="1" locked="0"/>
    </xf>
    <xf numFmtId="178" fontId="3" fillId="0" borderId="62" xfId="0" applyNumberFormat="1" applyFont="1" applyFill="1" applyBorder="1" applyAlignment="1" applyProtection="1">
      <alignment vertical="center" shrinkToFit="1"/>
      <protection hidden="1" locked="0"/>
    </xf>
    <xf numFmtId="178" fontId="3" fillId="0" borderId="68" xfId="0" applyNumberFormat="1" applyFont="1" applyFill="1" applyBorder="1" applyAlignment="1" applyProtection="1">
      <alignment vertical="center" shrinkToFit="1"/>
      <protection hidden="1" locked="0"/>
    </xf>
    <xf numFmtId="178" fontId="3" fillId="0" borderId="53" xfId="0" applyNumberFormat="1" applyFont="1" applyFill="1" applyBorder="1" applyAlignment="1" applyProtection="1">
      <alignment vertical="center" shrinkToFit="1"/>
      <protection hidden="1"/>
    </xf>
    <xf numFmtId="178" fontId="3" fillId="0" borderId="54" xfId="0" applyNumberFormat="1" applyFont="1" applyFill="1" applyBorder="1" applyAlignment="1" applyProtection="1">
      <alignment vertical="center" shrinkToFit="1"/>
      <protection hidden="1"/>
    </xf>
    <xf numFmtId="178" fontId="3" fillId="0" borderId="55" xfId="0" applyNumberFormat="1" applyFont="1" applyFill="1" applyBorder="1" applyAlignment="1" applyProtection="1">
      <alignment vertical="center" shrinkToFit="1"/>
      <protection hidden="1"/>
    </xf>
    <xf numFmtId="178" fontId="3" fillId="0" borderId="61" xfId="0" applyNumberFormat="1" applyFont="1" applyFill="1" applyBorder="1" applyAlignment="1" applyProtection="1">
      <alignment vertical="center" shrinkToFit="1"/>
      <protection hidden="1"/>
    </xf>
    <xf numFmtId="178" fontId="3" fillId="0" borderId="79" xfId="0" applyNumberFormat="1" applyFont="1" applyFill="1" applyBorder="1" applyAlignment="1" applyProtection="1">
      <alignment vertical="center" shrinkToFit="1"/>
      <protection hidden="1"/>
    </xf>
    <xf numFmtId="178" fontId="3" fillId="0" borderId="11" xfId="0" applyNumberFormat="1" applyFont="1" applyFill="1" applyBorder="1" applyAlignment="1" applyProtection="1">
      <alignment vertical="center" shrinkToFit="1"/>
      <protection hidden="1"/>
    </xf>
    <xf numFmtId="178" fontId="3" fillId="0" borderId="179" xfId="0" applyNumberFormat="1" applyFont="1" applyFill="1" applyBorder="1" applyAlignment="1" applyProtection="1">
      <alignment vertical="center" shrinkToFit="1"/>
      <protection locked="0"/>
    </xf>
    <xf numFmtId="178" fontId="3" fillId="0" borderId="180" xfId="0" applyNumberFormat="1" applyFont="1" applyFill="1" applyBorder="1" applyAlignment="1" applyProtection="1">
      <alignment vertical="center" shrinkToFit="1"/>
      <protection locked="0"/>
    </xf>
    <xf numFmtId="178" fontId="3" fillId="0" borderId="181" xfId="0" applyNumberFormat="1" applyFont="1" applyFill="1" applyBorder="1" applyAlignment="1" applyProtection="1">
      <alignment vertical="center" shrinkToFit="1"/>
      <protection locked="0"/>
    </xf>
    <xf numFmtId="178" fontId="3" fillId="0" borderId="182" xfId="0" applyNumberFormat="1" applyFont="1" applyFill="1" applyBorder="1" applyAlignment="1" applyProtection="1">
      <alignment vertical="center" shrinkToFit="1"/>
      <protection locked="0"/>
    </xf>
    <xf numFmtId="178" fontId="3" fillId="0" borderId="10" xfId="0" applyNumberFormat="1" applyFont="1" applyFill="1" applyBorder="1" applyAlignment="1" applyProtection="1">
      <alignment vertical="center" shrinkToFit="1"/>
      <protection locked="0"/>
    </xf>
    <xf numFmtId="178" fontId="3" fillId="0" borderId="11" xfId="0" applyNumberFormat="1" applyFont="1" applyFill="1" applyBorder="1" applyAlignment="1" applyProtection="1">
      <alignment vertical="center" shrinkToFit="1"/>
      <protection locked="0"/>
    </xf>
    <xf numFmtId="178" fontId="3" fillId="0" borderId="50" xfId="0" applyNumberFormat="1" applyFont="1" applyFill="1" applyBorder="1" applyAlignment="1" applyProtection="1">
      <alignment vertical="center" shrinkToFit="1"/>
      <protection hidden="1"/>
    </xf>
    <xf numFmtId="178" fontId="3" fillId="0" borderId="33" xfId="0" applyNumberFormat="1" applyFont="1" applyFill="1" applyBorder="1" applyAlignment="1" applyProtection="1">
      <alignment vertical="center" shrinkToFit="1"/>
      <protection hidden="1"/>
    </xf>
    <xf numFmtId="178" fontId="3" fillId="0" borderId="128" xfId="0" applyNumberFormat="1" applyFont="1" applyFill="1" applyBorder="1" applyAlignment="1" applyProtection="1">
      <alignment vertical="center" shrinkToFit="1"/>
      <protection hidden="1"/>
    </xf>
    <xf numFmtId="178" fontId="3" fillId="0" borderId="78" xfId="0" applyNumberFormat="1" applyFont="1" applyFill="1" applyBorder="1" applyAlignment="1" applyProtection="1">
      <alignment vertical="center" shrinkToFit="1"/>
      <protection hidden="1"/>
    </xf>
    <xf numFmtId="178" fontId="3" fillId="0" borderId="142" xfId="0" applyNumberFormat="1" applyFont="1" applyFill="1" applyBorder="1" applyAlignment="1" applyProtection="1">
      <alignment vertical="center" shrinkToFit="1"/>
      <protection hidden="1"/>
    </xf>
    <xf numFmtId="178" fontId="3" fillId="0" borderId="142" xfId="0" applyNumberFormat="1" applyFont="1" applyFill="1" applyBorder="1" applyAlignment="1" applyProtection="1">
      <alignment vertical="center" shrinkToFit="1"/>
      <protection locked="0"/>
    </xf>
    <xf numFmtId="178" fontId="3" fillId="0" borderId="69" xfId="0" applyNumberFormat="1" applyFont="1" applyFill="1" applyBorder="1" applyAlignment="1" applyProtection="1">
      <alignment vertical="center" shrinkToFit="1"/>
      <protection hidden="1"/>
    </xf>
    <xf numFmtId="178" fontId="3" fillId="0" borderId="63" xfId="0" applyNumberFormat="1" applyFont="1" applyFill="1" applyBorder="1" applyAlignment="1" applyProtection="1">
      <alignment vertical="center" shrinkToFit="1"/>
      <protection hidden="1"/>
    </xf>
    <xf numFmtId="178" fontId="3" fillId="0" borderId="178" xfId="0" applyNumberFormat="1" applyFont="1" applyFill="1" applyBorder="1" applyAlignment="1" applyProtection="1">
      <alignment vertical="center" shrinkToFit="1"/>
      <protection hidden="1"/>
    </xf>
    <xf numFmtId="178" fontId="3" fillId="0" borderId="152" xfId="0" applyNumberFormat="1" applyFont="1" applyFill="1" applyBorder="1" applyAlignment="1" applyProtection="1">
      <alignment vertical="center" shrinkToFit="1"/>
      <protection hidden="1"/>
    </xf>
    <xf numFmtId="178" fontId="3" fillId="0" borderId="98" xfId="0" applyNumberFormat="1" applyFont="1" applyFill="1" applyBorder="1" applyAlignment="1" applyProtection="1">
      <alignment vertical="center" shrinkToFit="1"/>
      <protection hidden="1"/>
    </xf>
    <xf numFmtId="178" fontId="3" fillId="0" borderId="154" xfId="0" applyNumberFormat="1" applyFont="1" applyFill="1" applyBorder="1" applyAlignment="1" applyProtection="1">
      <alignment vertical="center" shrinkToFit="1"/>
      <protection hidden="1"/>
    </xf>
    <xf numFmtId="178" fontId="3" fillId="0" borderId="133" xfId="0" applyNumberFormat="1" applyFont="1" applyFill="1" applyBorder="1" applyAlignment="1" applyProtection="1">
      <alignment vertical="center" shrinkToFit="1"/>
      <protection locked="0"/>
    </xf>
    <xf numFmtId="178" fontId="3" fillId="0" borderId="99" xfId="0" applyNumberFormat="1" applyFont="1" applyFill="1" applyBorder="1" applyAlignment="1" applyProtection="1">
      <alignment vertical="center" shrinkToFit="1"/>
      <protection hidden="1"/>
    </xf>
    <xf numFmtId="178" fontId="3" fillId="0" borderId="183" xfId="0" applyNumberFormat="1" applyFont="1" applyFill="1" applyBorder="1" applyAlignment="1" applyProtection="1">
      <alignment vertical="center" shrinkToFit="1"/>
      <protection hidden="1"/>
    </xf>
    <xf numFmtId="178" fontId="3" fillId="0" borderId="184" xfId="0" applyNumberFormat="1" applyFont="1" applyFill="1" applyBorder="1" applyAlignment="1" applyProtection="1">
      <alignment vertical="center" shrinkToFit="1"/>
      <protection hidden="1"/>
    </xf>
    <xf numFmtId="178" fontId="3" fillId="0" borderId="144" xfId="0" applyNumberFormat="1" applyFont="1" applyFill="1" applyBorder="1" applyAlignment="1" applyProtection="1">
      <alignment vertical="center" shrinkToFit="1"/>
      <protection hidden="1"/>
    </xf>
    <xf numFmtId="178" fontId="3" fillId="0" borderId="146" xfId="0" applyNumberFormat="1" applyFont="1" applyFill="1" applyBorder="1" applyAlignment="1" applyProtection="1">
      <alignment vertical="center" shrinkToFit="1"/>
      <protection locked="0"/>
    </xf>
    <xf numFmtId="178" fontId="3" fillId="0" borderId="155" xfId="0" applyNumberFormat="1" applyFont="1" applyFill="1" applyBorder="1" applyAlignment="1" applyProtection="1">
      <alignment vertical="center" shrinkToFit="1"/>
      <protection hidden="1"/>
    </xf>
    <xf numFmtId="178" fontId="3" fillId="0" borderId="153" xfId="0" applyNumberFormat="1" applyFont="1" applyFill="1" applyBorder="1" applyAlignment="1" applyProtection="1">
      <alignment vertical="center" shrinkToFit="1"/>
      <protection hidden="1"/>
    </xf>
    <xf numFmtId="178" fontId="3" fillId="0" borderId="177" xfId="0" applyNumberFormat="1" applyFont="1" applyFill="1" applyBorder="1" applyAlignment="1" applyProtection="1">
      <alignment vertical="center" shrinkToFit="1"/>
      <protection hidden="1"/>
    </xf>
    <xf numFmtId="178" fontId="3" fillId="0" borderId="143" xfId="0" applyNumberFormat="1" applyFont="1" applyFill="1" applyBorder="1" applyAlignment="1" applyProtection="1">
      <alignment vertical="center" shrinkToFit="1"/>
      <protection hidden="1"/>
    </xf>
    <xf numFmtId="178" fontId="3" fillId="0" borderId="40" xfId="0" applyNumberFormat="1" applyFont="1" applyFill="1" applyBorder="1" applyAlignment="1" applyProtection="1">
      <alignment vertical="center" shrinkToFit="1"/>
      <protection hidden="1"/>
    </xf>
    <xf numFmtId="178" fontId="3" fillId="0" borderId="185" xfId="0" applyNumberFormat="1" applyFont="1" applyFill="1" applyBorder="1" applyAlignment="1" applyProtection="1">
      <alignment vertical="center" shrinkToFit="1"/>
      <protection hidden="1"/>
    </xf>
    <xf numFmtId="178" fontId="3" fillId="0" borderId="145" xfId="0" applyNumberFormat="1" applyFont="1" applyFill="1" applyBorder="1" applyAlignment="1" applyProtection="1">
      <alignment vertical="center" shrinkToFit="1"/>
      <protection hidden="1"/>
    </xf>
    <xf numFmtId="178" fontId="3" fillId="0" borderId="158" xfId="0" applyNumberFormat="1" applyFont="1" applyFill="1" applyBorder="1" applyAlignment="1" applyProtection="1">
      <alignment vertical="center" shrinkToFit="1"/>
      <protection hidden="1"/>
    </xf>
    <xf numFmtId="178" fontId="3" fillId="0" borderId="87" xfId="0" applyNumberFormat="1" applyFont="1" applyFill="1" applyBorder="1" applyAlignment="1" applyProtection="1">
      <alignment vertical="center" shrinkToFit="1"/>
      <protection hidden="1"/>
    </xf>
    <xf numFmtId="178" fontId="3" fillId="0" borderId="186" xfId="0" applyNumberFormat="1" applyFont="1" applyFill="1" applyBorder="1" applyAlignment="1" applyProtection="1">
      <alignment vertical="center" shrinkToFit="1"/>
      <protection hidden="1"/>
    </xf>
    <xf numFmtId="178" fontId="3" fillId="0" borderId="187" xfId="0" applyNumberFormat="1" applyFont="1" applyFill="1" applyBorder="1" applyAlignment="1" applyProtection="1">
      <alignment vertical="center" shrinkToFit="1"/>
      <protection hidden="1"/>
    </xf>
    <xf numFmtId="178" fontId="3" fillId="0" borderId="86" xfId="0" applyNumberFormat="1" applyFont="1" applyFill="1" applyBorder="1" applyAlignment="1" applyProtection="1">
      <alignment vertical="center" shrinkToFit="1"/>
      <protection hidden="1"/>
    </xf>
    <xf numFmtId="178" fontId="3" fillId="0" borderId="159" xfId="0" applyNumberFormat="1" applyFont="1" applyFill="1" applyBorder="1" applyAlignment="1" applyProtection="1">
      <alignment vertical="center" shrinkToFit="1"/>
      <protection hidden="1"/>
    </xf>
    <xf numFmtId="178" fontId="3" fillId="0" borderId="159" xfId="0" applyNumberFormat="1" applyFont="1" applyFill="1" applyBorder="1" applyAlignment="1" applyProtection="1">
      <alignment vertical="center" shrinkToFit="1"/>
      <protection locked="0"/>
    </xf>
    <xf numFmtId="178" fontId="3" fillId="0" borderId="176" xfId="0" applyNumberFormat="1" applyFont="1" applyFill="1" applyBorder="1" applyAlignment="1" applyProtection="1">
      <alignment vertical="center" shrinkToFit="1"/>
      <protection hidden="1"/>
    </xf>
    <xf numFmtId="178" fontId="3" fillId="0" borderId="156" xfId="0" applyNumberFormat="1" applyFont="1" applyFill="1" applyBorder="1" applyAlignment="1" applyProtection="1">
      <alignment vertical="center" shrinkToFit="1"/>
      <protection hidden="1"/>
    </xf>
    <xf numFmtId="178" fontId="3" fillId="0" borderId="146" xfId="0" applyNumberFormat="1" applyFont="1" applyFill="1" applyBorder="1" applyAlignment="1" applyProtection="1">
      <alignment vertical="center" shrinkToFit="1"/>
      <protection hidden="1"/>
    </xf>
    <xf numFmtId="178" fontId="3" fillId="0" borderId="144" xfId="0" applyNumberFormat="1" applyFont="1" applyFill="1" applyBorder="1" applyAlignment="1" applyProtection="1">
      <alignment vertical="center" shrinkToFit="1"/>
      <protection locked="0"/>
    </xf>
    <xf numFmtId="178" fontId="3" fillId="0" borderId="157" xfId="0" applyNumberFormat="1" applyFont="1" applyFill="1" applyBorder="1" applyAlignment="1" applyProtection="1">
      <alignment vertical="center" shrinkToFit="1"/>
      <protection locked="0"/>
    </xf>
    <xf numFmtId="178" fontId="3" fillId="0" borderId="88" xfId="0" applyNumberFormat="1" applyFont="1" applyFill="1" applyBorder="1" applyAlignment="1" applyProtection="1">
      <alignment vertical="center" shrinkToFit="1"/>
      <protection hidden="1"/>
    </xf>
    <xf numFmtId="178" fontId="3" fillId="0" borderId="89" xfId="0" applyNumberFormat="1" applyFont="1" applyFill="1" applyBorder="1" applyAlignment="1" applyProtection="1">
      <alignment vertical="center" shrinkToFit="1"/>
      <protection hidden="1"/>
    </xf>
    <xf numFmtId="178" fontId="3" fillId="0" borderId="157" xfId="0" applyNumberFormat="1" applyFont="1" applyFill="1" applyBorder="1" applyAlignment="1" applyProtection="1">
      <alignment vertical="center" shrinkToFit="1"/>
      <protection hidden="1"/>
    </xf>
    <xf numFmtId="178" fontId="3" fillId="0" borderId="131" xfId="0" applyNumberFormat="1" applyFont="1" applyFill="1" applyBorder="1" applyAlignment="1" applyProtection="1">
      <alignment vertical="center" shrinkToFit="1"/>
      <protection locked="0"/>
    </xf>
    <xf numFmtId="178" fontId="3" fillId="0" borderId="62" xfId="0" applyNumberFormat="1" applyFont="1" applyFill="1" applyBorder="1" applyAlignment="1" applyProtection="1">
      <alignment vertical="center" shrinkToFit="1"/>
      <protection hidden="1"/>
    </xf>
    <xf numFmtId="178" fontId="3" fillId="0" borderId="68" xfId="0" applyNumberFormat="1" applyFont="1" applyFill="1" applyBorder="1" applyAlignment="1" applyProtection="1">
      <alignment vertical="center" shrinkToFit="1"/>
      <protection locked="0"/>
    </xf>
    <xf numFmtId="178" fontId="3" fillId="0" borderId="80" xfId="0" applyNumberFormat="1" applyFont="1" applyFill="1" applyBorder="1" applyAlignment="1" applyProtection="1">
      <alignment vertical="center" shrinkToFit="1"/>
      <protection hidden="1"/>
    </xf>
    <xf numFmtId="178" fontId="3" fillId="0" borderId="135" xfId="0" applyNumberFormat="1" applyFont="1" applyFill="1" applyBorder="1" applyAlignment="1" applyProtection="1">
      <alignment vertical="center" shrinkToFit="1"/>
      <protection hidden="1"/>
    </xf>
    <xf numFmtId="178" fontId="3" fillId="0" borderId="104" xfId="0" applyNumberFormat="1" applyFont="1" applyFill="1" applyBorder="1" applyAlignment="1" applyProtection="1">
      <alignment vertical="center" shrinkToFit="1"/>
      <protection hidden="1"/>
    </xf>
    <xf numFmtId="178" fontId="3" fillId="0" borderId="130" xfId="0" applyNumberFormat="1" applyFont="1" applyFill="1" applyBorder="1" applyAlignment="1" applyProtection="1">
      <alignment vertical="center" shrinkToFit="1"/>
      <protection hidden="1"/>
    </xf>
    <xf numFmtId="178" fontId="3" fillId="0" borderId="126" xfId="0" applyNumberFormat="1" applyFont="1" applyFill="1" applyBorder="1" applyAlignment="1" applyProtection="1">
      <alignment vertical="center" shrinkToFit="1"/>
      <protection hidden="1"/>
    </xf>
    <xf numFmtId="178" fontId="3" fillId="0" borderId="129" xfId="0" applyNumberFormat="1" applyFont="1" applyFill="1" applyBorder="1" applyAlignment="1" applyProtection="1">
      <alignment vertical="center" shrinkToFit="1"/>
      <protection hidden="1"/>
    </xf>
    <xf numFmtId="178" fontId="3" fillId="0" borderId="127" xfId="0" applyNumberFormat="1" applyFont="1" applyFill="1" applyBorder="1" applyAlignment="1" applyProtection="1">
      <alignment vertical="center" shrinkToFit="1"/>
      <protection hidden="1"/>
    </xf>
    <xf numFmtId="178" fontId="3" fillId="0" borderId="127" xfId="0" applyNumberFormat="1" applyFont="1" applyFill="1" applyBorder="1" applyAlignment="1" applyProtection="1">
      <alignment vertical="center" shrinkToFit="1"/>
      <protection locked="0"/>
    </xf>
    <xf numFmtId="178" fontId="3" fillId="0" borderId="188" xfId="0" applyNumberFormat="1" applyFont="1" applyFill="1" applyBorder="1" applyAlignment="1" applyProtection="1">
      <alignment vertical="center" shrinkToFit="1"/>
      <protection hidden="1"/>
    </xf>
    <xf numFmtId="178" fontId="3" fillId="0" borderId="189" xfId="0" applyNumberFormat="1" applyFont="1" applyFill="1" applyBorder="1" applyAlignment="1" applyProtection="1">
      <alignment vertical="center" shrinkToFit="1"/>
      <protection hidden="1"/>
    </xf>
    <xf numFmtId="178" fontId="3" fillId="0" borderId="190" xfId="0" applyNumberFormat="1" applyFont="1" applyFill="1" applyBorder="1" applyAlignment="1" applyProtection="1">
      <alignment vertical="center" shrinkToFit="1"/>
      <protection hidden="1"/>
    </xf>
    <xf numFmtId="178" fontId="3" fillId="0" borderId="175" xfId="0" applyNumberFormat="1" applyFont="1" applyFill="1" applyBorder="1" applyAlignment="1" applyProtection="1">
      <alignment vertical="center" shrinkToFit="1"/>
      <protection hidden="1"/>
    </xf>
    <xf numFmtId="178" fontId="3" fillId="0" borderId="191" xfId="0" applyNumberFormat="1" applyFont="1" applyFill="1" applyBorder="1" applyAlignment="1" applyProtection="1">
      <alignment vertical="center" shrinkToFit="1"/>
      <protection hidden="1"/>
    </xf>
    <xf numFmtId="178" fontId="3" fillId="0" borderId="191" xfId="0" applyNumberFormat="1" applyFont="1" applyFill="1" applyBorder="1" applyAlignment="1" applyProtection="1">
      <alignment vertical="center" shrinkToFit="1"/>
      <protection locked="0"/>
    </xf>
    <xf numFmtId="178" fontId="3" fillId="0" borderId="53" xfId="0" applyNumberFormat="1" applyFont="1" applyFill="1" applyBorder="1" applyAlignment="1" applyProtection="1">
      <alignment vertical="center" shrinkToFit="1"/>
      <protection locked="0"/>
    </xf>
    <xf numFmtId="178" fontId="3" fillId="0" borderId="54" xfId="0" applyNumberFormat="1" applyFont="1" applyFill="1" applyBorder="1" applyAlignment="1" applyProtection="1">
      <alignment vertical="center" shrinkToFit="1"/>
      <protection locked="0"/>
    </xf>
    <xf numFmtId="178" fontId="3" fillId="0" borderId="55" xfId="0" applyNumberFormat="1" applyFont="1" applyFill="1" applyBorder="1" applyAlignment="1" applyProtection="1">
      <alignment vertical="center" shrinkToFit="1"/>
      <protection locked="0"/>
    </xf>
    <xf numFmtId="178" fontId="3" fillId="0" borderId="61" xfId="0" applyNumberFormat="1" applyFont="1" applyFill="1" applyBorder="1" applyAlignment="1" applyProtection="1">
      <alignment vertical="center" shrinkToFit="1"/>
      <protection locked="0"/>
    </xf>
    <xf numFmtId="178" fontId="3" fillId="0" borderId="79" xfId="0" applyNumberFormat="1" applyFont="1" applyFill="1" applyBorder="1" applyAlignment="1" applyProtection="1">
      <alignment vertical="center" shrinkToFit="1"/>
      <protection locked="0"/>
    </xf>
    <xf numFmtId="178" fontId="3" fillId="0" borderId="192" xfId="0" applyNumberFormat="1" applyFont="1" applyFill="1" applyBorder="1" applyAlignment="1" applyProtection="1">
      <alignment vertical="center" shrinkToFit="1"/>
      <protection hidden="1"/>
    </xf>
    <xf numFmtId="178" fontId="3" fillId="0" borderId="193" xfId="0" applyNumberFormat="1" applyFont="1" applyFill="1" applyBorder="1" applyAlignment="1" applyProtection="1">
      <alignment vertical="center" shrinkToFit="1"/>
      <protection hidden="1"/>
    </xf>
    <xf numFmtId="178" fontId="3" fillId="0" borderId="10" xfId="0" applyNumberFormat="1" applyFont="1" applyFill="1" applyBorder="1" applyAlignment="1" applyProtection="1">
      <alignment vertical="center" shrinkToFit="1"/>
      <protection hidden="1"/>
    </xf>
    <xf numFmtId="178" fontId="3" fillId="0" borderId="194" xfId="0" applyNumberFormat="1" applyFont="1" applyFill="1" applyBorder="1" applyAlignment="1" applyProtection="1">
      <alignment vertical="center" shrinkToFit="1"/>
      <protection hidden="1"/>
    </xf>
    <xf numFmtId="178" fontId="3" fillId="0" borderId="195" xfId="0" applyNumberFormat="1" applyFont="1" applyFill="1" applyBorder="1" applyAlignment="1" applyProtection="1">
      <alignment vertical="center" shrinkToFit="1"/>
      <protection hidden="1"/>
    </xf>
    <xf numFmtId="178" fontId="3" fillId="0" borderId="196" xfId="0" applyNumberFormat="1" applyFont="1" applyFill="1" applyBorder="1" applyAlignment="1" applyProtection="1">
      <alignment vertical="center" shrinkToFit="1"/>
      <protection hidden="1"/>
    </xf>
    <xf numFmtId="178" fontId="3" fillId="0" borderId="73" xfId="0" applyNumberFormat="1" applyFont="1" applyFill="1" applyBorder="1" applyAlignment="1" applyProtection="1">
      <alignment vertical="center" shrinkToFit="1"/>
      <protection hidden="1"/>
    </xf>
    <xf numFmtId="178" fontId="3" fillId="0" borderId="81" xfId="0" applyNumberFormat="1" applyFont="1" applyFill="1" applyBorder="1" applyAlignment="1" applyProtection="1">
      <alignment vertical="center" shrinkToFit="1"/>
      <protection hidden="1"/>
    </xf>
    <xf numFmtId="178" fontId="3" fillId="0" borderId="82" xfId="0" applyNumberFormat="1" applyFont="1" applyFill="1" applyBorder="1" applyAlignment="1" applyProtection="1">
      <alignment vertical="center" shrinkToFit="1"/>
      <protection hidden="1"/>
    </xf>
    <xf numFmtId="178" fontId="3" fillId="0" borderId="64" xfId="0" applyNumberFormat="1" applyFont="1" applyFill="1" applyBorder="1" applyAlignment="1" applyProtection="1">
      <alignment vertical="center" shrinkToFit="1"/>
      <protection hidden="1"/>
    </xf>
    <xf numFmtId="178" fontId="3" fillId="0" borderId="64" xfId="0" applyNumberFormat="1" applyFont="1" applyFill="1" applyBorder="1" applyAlignment="1" applyProtection="1">
      <alignment vertical="center" shrinkToFit="1"/>
      <protection locked="0"/>
    </xf>
    <xf numFmtId="178" fontId="3" fillId="0" borderId="197" xfId="0" applyNumberFormat="1" applyFont="1" applyFill="1" applyBorder="1" applyAlignment="1" applyProtection="1">
      <alignment vertical="center" shrinkToFit="1"/>
      <protection hidden="1"/>
    </xf>
    <xf numFmtId="178" fontId="3" fillId="0" borderId="180" xfId="0" applyNumberFormat="1" applyFont="1" applyFill="1" applyBorder="1" applyAlignment="1" applyProtection="1">
      <alignment vertical="center" shrinkToFit="1"/>
      <protection hidden="1"/>
    </xf>
    <xf numFmtId="178" fontId="3" fillId="0" borderId="181" xfId="0" applyNumberFormat="1" applyFont="1" applyFill="1" applyBorder="1" applyAlignment="1" applyProtection="1">
      <alignment vertical="center" shrinkToFit="1"/>
      <protection hidden="1"/>
    </xf>
    <xf numFmtId="178" fontId="3" fillId="0" borderId="113" xfId="0" applyNumberFormat="1" applyFont="1" applyFill="1" applyBorder="1" applyAlignment="1" applyProtection="1">
      <alignment vertical="center" shrinkToFit="1"/>
      <protection hidden="1"/>
    </xf>
    <xf numFmtId="178" fontId="3" fillId="0" borderId="179" xfId="0" applyNumberFormat="1" applyFont="1" applyFill="1" applyBorder="1" applyAlignment="1" applyProtection="1">
      <alignment vertical="center" shrinkToFit="1"/>
      <protection hidden="1"/>
    </xf>
    <xf numFmtId="178" fontId="3" fillId="0" borderId="182" xfId="0" applyNumberFormat="1" applyFont="1" applyFill="1" applyBorder="1" applyAlignment="1" applyProtection="1">
      <alignment vertical="center" shrinkToFit="1"/>
      <protection hidden="1"/>
    </xf>
    <xf numFmtId="178" fontId="3" fillId="0" borderId="58" xfId="0" applyNumberFormat="1" applyFont="1" applyFill="1" applyBorder="1" applyAlignment="1" applyProtection="1">
      <alignment vertical="center" shrinkToFit="1"/>
      <protection hidden="1"/>
    </xf>
    <xf numFmtId="178" fontId="3" fillId="0" borderId="34" xfId="0" applyNumberFormat="1" applyFont="1" applyFill="1" applyBorder="1" applyAlignment="1" applyProtection="1">
      <alignment vertical="center" shrinkToFit="1"/>
      <protection hidden="1"/>
    </xf>
    <xf numFmtId="178" fontId="3" fillId="0" borderId="57" xfId="0" applyNumberFormat="1" applyFont="1" applyFill="1" applyBorder="1" applyAlignment="1" applyProtection="1">
      <alignment vertical="center" shrinkToFit="1"/>
      <protection hidden="1"/>
    </xf>
    <xf numFmtId="178" fontId="3" fillId="0" borderId="65" xfId="0" applyNumberFormat="1" applyFont="1" applyFill="1" applyBorder="1" applyAlignment="1" applyProtection="1">
      <alignment vertical="center" shrinkToFit="1"/>
      <protection hidden="1"/>
    </xf>
    <xf numFmtId="178" fontId="3" fillId="0" borderId="71" xfId="0" applyNumberFormat="1" applyFont="1" applyFill="1" applyBorder="1" applyAlignment="1" applyProtection="1">
      <alignment vertical="center" shrinkToFit="1"/>
      <protection hidden="1"/>
    </xf>
    <xf numFmtId="178" fontId="3" fillId="0" borderId="71" xfId="0" applyNumberFormat="1" applyFont="1" applyFill="1" applyBorder="1" applyAlignment="1" applyProtection="1">
      <alignment vertical="center" shrinkToFit="1"/>
      <protection locked="0"/>
    </xf>
    <xf numFmtId="181" fontId="3" fillId="0" borderId="198" xfId="67" applyNumberFormat="1" applyFont="1" applyFill="1" applyBorder="1" applyAlignment="1" applyProtection="1">
      <alignment vertical="center" shrinkToFit="1"/>
      <protection locked="0"/>
    </xf>
    <xf numFmtId="180" fontId="3" fillId="0" borderId="139" xfId="67" applyNumberFormat="1" applyFont="1" applyFill="1" applyBorder="1" applyAlignment="1" applyProtection="1">
      <alignment vertical="center" shrinkToFit="1"/>
      <protection hidden="1"/>
    </xf>
    <xf numFmtId="178" fontId="3" fillId="0" borderId="199" xfId="67" applyNumberFormat="1" applyFont="1" applyFill="1" applyBorder="1" applyAlignment="1" applyProtection="1">
      <alignment vertical="center" shrinkToFit="1"/>
      <protection hidden="1"/>
    </xf>
    <xf numFmtId="178" fontId="3" fillId="0" borderId="175" xfId="67" applyNumberFormat="1" applyFont="1" applyFill="1" applyBorder="1" applyAlignment="1" applyProtection="1">
      <alignment vertical="center" shrinkToFit="1"/>
      <protection hidden="1"/>
    </xf>
    <xf numFmtId="178" fontId="3" fillId="0" borderId="54" xfId="67" applyNumberFormat="1" applyFont="1" applyBorder="1" applyAlignment="1" applyProtection="1">
      <alignment vertical="center" shrinkToFit="1"/>
      <protection hidden="1"/>
    </xf>
    <xf numFmtId="178" fontId="3" fillId="0" borderId="190" xfId="67" applyNumberFormat="1" applyFont="1" applyFill="1" applyBorder="1" applyAlignment="1" applyProtection="1">
      <alignment vertical="center" shrinkToFit="1"/>
      <protection hidden="1"/>
    </xf>
    <xf numFmtId="178" fontId="3" fillId="0" borderId="200" xfId="67" applyNumberFormat="1" applyFont="1" applyFill="1" applyBorder="1" applyAlignment="1" applyProtection="1">
      <alignment vertical="center" shrinkToFit="1"/>
      <protection hidden="1"/>
    </xf>
    <xf numFmtId="178" fontId="3" fillId="0" borderId="51" xfId="67" applyNumberFormat="1" applyFont="1" applyBorder="1" applyAlignment="1" applyProtection="1">
      <alignment vertical="center" shrinkToFit="1"/>
      <protection hidden="1"/>
    </xf>
    <xf numFmtId="178" fontId="3" fillId="0" borderId="104" xfId="67" applyNumberFormat="1" applyFont="1" applyBorder="1" applyAlignment="1" applyProtection="1">
      <alignment vertical="center" shrinkToFit="1"/>
      <protection hidden="1"/>
    </xf>
    <xf numFmtId="178" fontId="3" fillId="0" borderId="35" xfId="67" applyNumberFormat="1" applyFont="1" applyBorder="1" applyAlignment="1" applyProtection="1">
      <alignment vertical="center" shrinkToFit="1"/>
      <protection hidden="1"/>
    </xf>
    <xf numFmtId="178" fontId="3" fillId="0" borderId="201" xfId="67" applyNumberFormat="1" applyFont="1" applyBorder="1" applyAlignment="1" applyProtection="1">
      <alignment vertical="center" shrinkToFit="1"/>
      <protection hidden="1"/>
    </xf>
    <xf numFmtId="178" fontId="3" fillId="0" borderId="67" xfId="67" applyNumberFormat="1" applyFont="1" applyBorder="1" applyAlignment="1" applyProtection="1">
      <alignment vertical="center" shrinkToFit="1"/>
      <protection hidden="1"/>
    </xf>
    <xf numFmtId="178" fontId="3" fillId="0" borderId="55" xfId="67" applyNumberFormat="1" applyFont="1" applyBorder="1" applyAlignment="1" applyProtection="1">
      <alignment vertical="center" shrinkToFit="1"/>
      <protection hidden="1"/>
    </xf>
    <xf numFmtId="178" fontId="3" fillId="0" borderId="130" xfId="67" applyNumberFormat="1" applyFont="1" applyBorder="1" applyAlignment="1" applyProtection="1">
      <alignment vertical="center" shrinkToFit="1"/>
      <protection hidden="1"/>
    </xf>
    <xf numFmtId="191" fontId="3" fillId="0" borderId="50" xfId="67" applyNumberFormat="1" applyFont="1" applyFill="1" applyBorder="1" applyAlignment="1" applyProtection="1">
      <alignment vertical="center" shrinkToFit="1"/>
      <protection/>
    </xf>
    <xf numFmtId="191" fontId="3" fillId="0" borderId="77" xfId="67" applyNumberFormat="1" applyFont="1" applyFill="1" applyBorder="1" applyAlignment="1" applyProtection="1">
      <alignment vertical="center" shrinkToFit="1"/>
      <protection/>
    </xf>
    <xf numFmtId="191" fontId="3" fillId="0" borderId="64" xfId="67" applyNumberFormat="1" applyFont="1" applyFill="1" applyBorder="1" applyAlignment="1" applyProtection="1">
      <alignment vertical="center" shrinkToFit="1"/>
      <protection/>
    </xf>
    <xf numFmtId="191" fontId="3" fillId="0" borderId="69" xfId="67" applyNumberFormat="1" applyFont="1" applyFill="1" applyBorder="1" applyAlignment="1" applyProtection="1">
      <alignment vertical="center" shrinkToFit="1"/>
      <protection/>
    </xf>
    <xf numFmtId="191" fontId="3" fillId="0" borderId="135" xfId="67" applyNumberFormat="1" applyFont="1" applyFill="1" applyBorder="1" applyAlignment="1" applyProtection="1">
      <alignment vertical="center" shrinkToFit="1"/>
      <protection/>
    </xf>
    <xf numFmtId="38" fontId="3" fillId="0" borderId="30" xfId="50" applyFont="1" applyFill="1" applyBorder="1" applyAlignment="1" applyProtection="1">
      <alignment vertical="center"/>
      <protection hidden="1"/>
    </xf>
    <xf numFmtId="21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 shrinkToFit="1"/>
    </xf>
    <xf numFmtId="178" fontId="3" fillId="0" borderId="201" xfId="67" applyNumberFormat="1" applyFont="1" applyFill="1" applyBorder="1" applyAlignment="1" applyProtection="1">
      <alignment vertical="center" shrinkToFit="1"/>
      <protection hidden="1"/>
    </xf>
    <xf numFmtId="178" fontId="3" fillId="0" borderId="67" xfId="67" applyNumberFormat="1" applyFont="1" applyFill="1" applyBorder="1" applyAlignment="1" applyProtection="1">
      <alignment vertical="center" shrinkToFit="1"/>
      <protection hidden="1"/>
    </xf>
    <xf numFmtId="38" fontId="3" fillId="21" borderId="202" xfId="50" applyFont="1" applyFill="1" applyBorder="1" applyAlignment="1" applyProtection="1">
      <alignment horizontal="center" vertical="center"/>
      <protection locked="0"/>
    </xf>
    <xf numFmtId="0" fontId="3" fillId="21" borderId="203" xfId="0" applyFont="1" applyFill="1" applyBorder="1" applyAlignment="1" applyProtection="1">
      <alignment vertical="center"/>
      <protection locked="0"/>
    </xf>
    <xf numFmtId="0" fontId="3" fillId="21" borderId="164" xfId="0" applyFont="1" applyFill="1" applyBorder="1" applyAlignment="1" applyProtection="1">
      <alignment vertical="center"/>
      <protection locked="0"/>
    </xf>
    <xf numFmtId="38" fontId="3" fillId="21" borderId="204" xfId="50" applyFont="1" applyFill="1" applyBorder="1" applyAlignment="1" applyProtection="1">
      <alignment horizontal="center" vertical="center"/>
      <protection locked="0"/>
    </xf>
    <xf numFmtId="0" fontId="3" fillId="21" borderId="184" xfId="0" applyFont="1" applyFill="1" applyBorder="1" applyAlignment="1" applyProtection="1">
      <alignment vertical="center"/>
      <protection locked="0"/>
    </xf>
    <xf numFmtId="0" fontId="3" fillId="21" borderId="146" xfId="0" applyFont="1" applyFill="1" applyBorder="1" applyAlignment="1" applyProtection="1">
      <alignment vertical="center"/>
      <protection locked="0"/>
    </xf>
    <xf numFmtId="38" fontId="3" fillId="21" borderId="32" xfId="50" applyFont="1" applyFill="1" applyBorder="1" applyAlignment="1" applyProtection="1">
      <alignment horizontal="center" vertical="center"/>
      <protection locked="0"/>
    </xf>
    <xf numFmtId="0" fontId="3" fillId="21" borderId="205" xfId="0" applyFont="1" applyFill="1" applyBorder="1" applyAlignment="1" applyProtection="1">
      <alignment vertical="center"/>
      <protection locked="0"/>
    </xf>
    <xf numFmtId="0" fontId="3" fillId="21" borderId="206" xfId="0" applyFont="1" applyFill="1" applyBorder="1" applyAlignment="1" applyProtection="1">
      <alignment vertical="center"/>
      <protection locked="0"/>
    </xf>
    <xf numFmtId="38" fontId="3" fillId="21" borderId="54" xfId="50" applyFont="1" applyFill="1" applyBorder="1" applyAlignment="1" applyProtection="1">
      <alignment horizontal="right" vertical="center"/>
      <protection locked="0"/>
    </xf>
    <xf numFmtId="38" fontId="3" fillId="21" borderId="73" xfId="50" applyFont="1" applyFill="1" applyBorder="1" applyAlignment="1" applyProtection="1">
      <alignment horizontal="right" vertical="center"/>
      <protection locked="0"/>
    </xf>
    <xf numFmtId="38" fontId="3" fillId="21" borderId="39" xfId="50" applyFont="1" applyFill="1" applyBorder="1" applyAlignment="1" applyProtection="1">
      <alignment vertical="center"/>
      <protection locked="0"/>
    </xf>
    <xf numFmtId="38" fontId="3" fillId="21" borderId="40" xfId="50" applyFont="1" applyFill="1" applyBorder="1" applyAlignment="1" applyProtection="1">
      <alignment vertical="center"/>
      <protection locked="0"/>
    </xf>
    <xf numFmtId="38" fontId="3" fillId="21" borderId="87" xfId="50" applyFont="1" applyFill="1" applyBorder="1" applyAlignment="1" applyProtection="1">
      <alignment vertical="center"/>
      <protection locked="0"/>
    </xf>
    <xf numFmtId="38" fontId="3" fillId="21" borderId="73" xfId="50" applyFont="1" applyFill="1" applyBorder="1" applyAlignment="1" applyProtection="1">
      <alignment vertical="center"/>
      <protection locked="0"/>
    </xf>
    <xf numFmtId="38" fontId="3" fillId="21" borderId="207" xfId="50" applyFont="1" applyFill="1" applyBorder="1" applyAlignment="1" applyProtection="1">
      <alignment vertical="center"/>
      <protection locked="0"/>
    </xf>
    <xf numFmtId="38" fontId="3" fillId="21" borderId="185" xfId="50" applyFont="1" applyFill="1" applyBorder="1" applyAlignment="1" applyProtection="1">
      <alignment horizontal="center" vertical="center"/>
      <protection locked="0"/>
    </xf>
    <xf numFmtId="38" fontId="3" fillId="21" borderId="88" xfId="50" applyFont="1" applyFill="1" applyBorder="1" applyAlignment="1" applyProtection="1">
      <alignment horizontal="center" vertical="center"/>
      <protection locked="0"/>
    </xf>
    <xf numFmtId="38" fontId="3" fillId="21" borderId="208" xfId="50" applyFont="1" applyFill="1" applyBorder="1" applyAlignment="1" applyProtection="1">
      <alignment horizontal="center" vertical="center"/>
      <protection locked="0"/>
    </xf>
    <xf numFmtId="38" fontId="3" fillId="21" borderId="161" xfId="50" applyFont="1" applyFill="1" applyBorder="1" applyAlignment="1" applyProtection="1">
      <alignment vertical="center"/>
      <protection locked="0"/>
    </xf>
    <xf numFmtId="38" fontId="3" fillId="21" borderId="209" xfId="50" applyFont="1" applyFill="1" applyBorder="1" applyAlignment="1" applyProtection="1">
      <alignment horizontal="center" vertical="center"/>
      <protection locked="0"/>
    </xf>
    <xf numFmtId="198" fontId="3" fillId="21" borderId="53" xfId="0" applyNumberFormat="1" applyFont="1" applyFill="1" applyBorder="1" applyAlignment="1" applyProtection="1">
      <alignment vertical="center"/>
      <protection locked="0"/>
    </xf>
    <xf numFmtId="198" fontId="3" fillId="21" borderId="54" xfId="0" applyNumberFormat="1" applyFont="1" applyFill="1" applyBorder="1" applyAlignment="1" applyProtection="1">
      <alignment vertical="center"/>
      <protection locked="0"/>
    </xf>
    <xf numFmtId="198" fontId="3" fillId="21" borderId="11" xfId="0" applyNumberFormat="1" applyFont="1" applyFill="1" applyBorder="1" applyAlignment="1" applyProtection="1">
      <alignment vertical="center"/>
      <protection locked="0"/>
    </xf>
    <xf numFmtId="178" fontId="3" fillId="21" borderId="61" xfId="0" applyNumberFormat="1" applyFont="1" applyFill="1" applyBorder="1" applyAlignment="1" applyProtection="1">
      <alignment vertical="center"/>
      <protection locked="0"/>
    </xf>
    <xf numFmtId="178" fontId="3" fillId="21" borderId="79" xfId="0" applyNumberFormat="1" applyFont="1" applyFill="1" applyBorder="1" applyAlignment="1" applyProtection="1">
      <alignment vertical="center"/>
      <protection locked="0"/>
    </xf>
    <xf numFmtId="9" fontId="3" fillId="21" borderId="82" xfId="0" applyNumberFormat="1" applyFont="1" applyFill="1" applyBorder="1" applyAlignment="1" applyProtection="1">
      <alignment vertical="center"/>
      <protection locked="0"/>
    </xf>
    <xf numFmtId="9" fontId="3" fillId="21" borderId="63" xfId="0" applyNumberFormat="1" applyFont="1" applyFill="1" applyBorder="1" applyAlignment="1" applyProtection="1">
      <alignment vertical="center"/>
      <protection locked="0"/>
    </xf>
    <xf numFmtId="9" fontId="3" fillId="21" borderId="11" xfId="0" applyNumberFormat="1" applyFont="1" applyFill="1" applyBorder="1" applyAlignment="1" applyProtection="1">
      <alignment vertical="center"/>
      <protection locked="0"/>
    </xf>
    <xf numFmtId="9" fontId="3" fillId="21" borderId="81" xfId="0" applyNumberFormat="1" applyFont="1" applyFill="1" applyBorder="1" applyAlignment="1" applyProtection="1">
      <alignment vertical="center"/>
      <protection locked="0"/>
    </xf>
    <xf numFmtId="9" fontId="3" fillId="21" borderId="210" xfId="0" applyNumberFormat="1" applyFont="1" applyFill="1" applyBorder="1" applyAlignment="1" applyProtection="1">
      <alignment vertical="center"/>
      <protection locked="0"/>
    </xf>
    <xf numFmtId="9" fontId="3" fillId="21" borderId="54" xfId="0" applyNumberFormat="1" applyFont="1" applyFill="1" applyBorder="1" applyAlignment="1" applyProtection="1">
      <alignment vertical="center"/>
      <protection locked="0"/>
    </xf>
    <xf numFmtId="9" fontId="3" fillId="21" borderId="53" xfId="0" applyNumberFormat="1" applyFont="1" applyFill="1" applyBorder="1" applyAlignment="1" applyProtection="1">
      <alignment vertical="center"/>
      <protection locked="0"/>
    </xf>
    <xf numFmtId="9" fontId="3" fillId="21" borderId="55" xfId="0" applyNumberFormat="1" applyFont="1" applyFill="1" applyBorder="1" applyAlignment="1" applyProtection="1">
      <alignment vertical="center"/>
      <protection locked="0"/>
    </xf>
    <xf numFmtId="9" fontId="3" fillId="21" borderId="61" xfId="0" applyNumberFormat="1" applyFont="1" applyFill="1" applyBorder="1" applyAlignment="1" applyProtection="1">
      <alignment vertical="center"/>
      <protection locked="0"/>
    </xf>
    <xf numFmtId="9" fontId="3" fillId="21" borderId="62" xfId="0" applyNumberFormat="1" applyFont="1" applyFill="1" applyBorder="1" applyAlignment="1" applyProtection="1">
      <alignment vertical="center"/>
      <protection locked="0"/>
    </xf>
    <xf numFmtId="9" fontId="3" fillId="21" borderId="79" xfId="0" applyNumberFormat="1" applyFont="1" applyFill="1" applyBorder="1" applyAlignment="1" applyProtection="1">
      <alignment vertical="center"/>
      <protection locked="0"/>
    </xf>
    <xf numFmtId="9" fontId="3" fillId="21" borderId="69" xfId="0" applyNumberFormat="1" applyFont="1" applyFill="1" applyBorder="1" applyAlignment="1" applyProtection="1">
      <alignment vertical="center"/>
      <protection locked="0"/>
    </xf>
    <xf numFmtId="9" fontId="3" fillId="21" borderId="64" xfId="0" applyNumberFormat="1" applyFont="1" applyFill="1" applyBorder="1" applyAlignment="1" applyProtection="1">
      <alignment vertical="center"/>
      <protection locked="0"/>
    </xf>
    <xf numFmtId="209" fontId="3" fillId="21" borderId="75" xfId="0" applyNumberFormat="1" applyFont="1" applyFill="1" applyBorder="1" applyAlignment="1" applyProtection="1">
      <alignment horizontal="center" vertical="center" shrinkToFit="1"/>
      <protection locked="0"/>
    </xf>
    <xf numFmtId="198" fontId="3" fillId="21" borderId="55" xfId="0" applyNumberFormat="1" applyFont="1" applyFill="1" applyBorder="1" applyAlignment="1" applyProtection="1">
      <alignment vertical="center"/>
      <protection locked="0"/>
    </xf>
    <xf numFmtId="178" fontId="3" fillId="21" borderId="11" xfId="0" applyNumberFormat="1" applyFont="1" applyFill="1" applyBorder="1" applyAlignment="1" applyProtection="1">
      <alignment vertical="center"/>
      <protection locked="0"/>
    </xf>
    <xf numFmtId="178" fontId="3" fillId="21" borderId="62" xfId="0" applyNumberFormat="1" applyFont="1" applyFill="1" applyBorder="1" applyAlignment="1" applyProtection="1">
      <alignment vertical="center"/>
      <protection locked="0"/>
    </xf>
    <xf numFmtId="178" fontId="3" fillId="21" borderId="54" xfId="0" applyNumberFormat="1" applyFont="1" applyFill="1" applyBorder="1" applyAlignment="1" applyProtection="1">
      <alignment vertical="center"/>
      <protection locked="0"/>
    </xf>
    <xf numFmtId="178" fontId="3" fillId="21" borderId="68" xfId="0" applyNumberFormat="1" applyFont="1" applyFill="1" applyBorder="1" applyAlignment="1" applyProtection="1">
      <alignment vertical="center"/>
      <protection locked="0"/>
    </xf>
    <xf numFmtId="38" fontId="3" fillId="21" borderId="54" xfId="50" applyFont="1" applyFill="1" applyBorder="1" applyAlignment="1" applyProtection="1">
      <alignment vertical="center" shrinkToFit="1"/>
      <protection locked="0"/>
    </xf>
    <xf numFmtId="178" fontId="3" fillId="21" borderId="87" xfId="67" applyNumberFormat="1" applyFont="1" applyFill="1" applyBorder="1" applyAlignment="1" applyProtection="1">
      <alignment vertical="center" shrinkToFit="1"/>
      <protection locked="0"/>
    </xf>
    <xf numFmtId="178" fontId="3" fillId="21" borderId="157" xfId="67" applyNumberFormat="1" applyFont="1" applyFill="1" applyBorder="1" applyAlignment="1" applyProtection="1">
      <alignment vertical="center" shrinkToFit="1"/>
      <protection locked="0"/>
    </xf>
    <xf numFmtId="178" fontId="3" fillId="21" borderId="86" xfId="67" applyNumberFormat="1" applyFont="1" applyFill="1" applyBorder="1" applyAlignment="1" applyProtection="1">
      <alignment vertical="center" shrinkToFit="1"/>
      <protection locked="0"/>
    </xf>
    <xf numFmtId="178" fontId="3" fillId="21" borderId="158" xfId="67" applyNumberFormat="1" applyFont="1" applyFill="1" applyBorder="1" applyAlignment="1" applyProtection="1">
      <alignment vertical="center" shrinkToFit="1"/>
      <protection locked="0"/>
    </xf>
    <xf numFmtId="178" fontId="3" fillId="21" borderId="89" xfId="67" applyNumberFormat="1" applyFont="1" applyFill="1" applyBorder="1" applyAlignment="1" applyProtection="1">
      <alignment vertical="center" shrinkToFit="1"/>
      <protection locked="0"/>
    </xf>
    <xf numFmtId="178" fontId="3" fillId="21" borderId="69" xfId="67" applyNumberFormat="1" applyFont="1" applyFill="1" applyBorder="1" applyAlignment="1" applyProtection="1">
      <alignment vertical="center" shrinkToFit="1"/>
      <protection locked="0"/>
    </xf>
    <xf numFmtId="178" fontId="3" fillId="21" borderId="97" xfId="67" applyNumberFormat="1" applyFont="1" applyFill="1" applyBorder="1" applyAlignment="1" applyProtection="1">
      <alignment vertical="center" shrinkToFit="1"/>
      <protection locked="0"/>
    </xf>
    <xf numFmtId="178" fontId="3" fillId="21" borderId="64" xfId="67" applyNumberFormat="1" applyFont="1" applyFill="1" applyBorder="1" applyAlignment="1" applyProtection="1">
      <alignment vertical="center" shrinkToFit="1"/>
      <protection hidden="1"/>
    </xf>
    <xf numFmtId="178" fontId="3" fillId="21" borderId="96" xfId="67" applyNumberFormat="1" applyFont="1" applyFill="1" applyBorder="1" applyAlignment="1" applyProtection="1">
      <alignment vertical="center" shrinkToFit="1"/>
      <protection locked="0"/>
    </xf>
    <xf numFmtId="178" fontId="3" fillId="21" borderId="42" xfId="67" applyNumberFormat="1" applyFont="1" applyFill="1" applyBorder="1" applyAlignment="1" applyProtection="1">
      <alignment vertical="center" shrinkToFit="1"/>
      <protection locked="0"/>
    </xf>
    <xf numFmtId="178" fontId="3" fillId="21" borderId="77" xfId="67" applyNumberFormat="1" applyFont="1" applyFill="1" applyBorder="1" applyAlignment="1" applyProtection="1">
      <alignment vertical="center" shrinkToFit="1"/>
      <protection hidden="1"/>
    </xf>
    <xf numFmtId="178" fontId="3" fillId="21" borderId="82" xfId="67" applyNumberFormat="1" applyFont="1" applyFill="1" applyBorder="1" applyAlignment="1" applyProtection="1">
      <alignment vertical="center" shrinkToFit="1"/>
      <protection locked="0"/>
    </xf>
    <xf numFmtId="178" fontId="3" fillId="21" borderId="88" xfId="67" applyNumberFormat="1" applyFont="1" applyFill="1" applyBorder="1" applyAlignment="1" applyProtection="1">
      <alignment vertical="center" shrinkToFit="1"/>
      <protection locked="0"/>
    </xf>
    <xf numFmtId="178" fontId="3" fillId="21" borderId="211" xfId="67" applyNumberFormat="1" applyFont="1" applyFill="1" applyBorder="1" applyAlignment="1" applyProtection="1">
      <alignment vertical="center" shrinkToFit="1"/>
      <protection locked="0"/>
    </xf>
    <xf numFmtId="178" fontId="3" fillId="21" borderId="94" xfId="67" applyNumberFormat="1" applyFont="1" applyFill="1" applyBorder="1" applyAlignment="1" applyProtection="1">
      <alignment vertical="center" shrinkToFit="1"/>
      <protection locked="0"/>
    </xf>
    <xf numFmtId="178" fontId="3" fillId="21" borderId="0" xfId="67" applyNumberFormat="1" applyFont="1" applyFill="1" applyBorder="1" applyAlignment="1" applyProtection="1">
      <alignment vertical="center" shrinkToFit="1"/>
      <protection locked="0"/>
    </xf>
    <xf numFmtId="178" fontId="3" fillId="21" borderId="155" xfId="67" applyNumberFormat="1" applyFont="1" applyFill="1" applyBorder="1" applyAlignment="1" applyProtection="1">
      <alignment vertical="center" shrinkToFit="1"/>
      <protection locked="0"/>
    </xf>
    <xf numFmtId="178" fontId="3" fillId="21" borderId="176" xfId="67" applyNumberFormat="1" applyFont="1" applyFill="1" applyBorder="1" applyAlignment="1" applyProtection="1">
      <alignment vertical="center" shrinkToFit="1"/>
      <protection locked="0"/>
    </xf>
    <xf numFmtId="178" fontId="3" fillId="21" borderId="177" xfId="67" applyNumberFormat="1" applyFont="1" applyFill="1" applyBorder="1" applyAlignment="1" applyProtection="1">
      <alignment vertical="center" shrinkToFit="1"/>
      <protection locked="0"/>
    </xf>
    <xf numFmtId="178" fontId="3" fillId="21" borderId="145" xfId="67" applyNumberFormat="1" applyFont="1" applyFill="1" applyBorder="1" applyAlignment="1" applyProtection="1">
      <alignment vertical="center" shrinkToFit="1"/>
      <protection locked="0"/>
    </xf>
    <xf numFmtId="178" fontId="3" fillId="21" borderId="185" xfId="67" applyNumberFormat="1" applyFont="1" applyFill="1" applyBorder="1" applyAlignment="1" applyProtection="1">
      <alignment vertical="center" shrinkToFit="1"/>
      <protection locked="0"/>
    </xf>
    <xf numFmtId="178" fontId="3" fillId="21" borderId="184" xfId="67" applyNumberFormat="1" applyFont="1" applyFill="1" applyBorder="1" applyAlignment="1" applyProtection="1">
      <alignment vertical="center" shrinkToFit="1"/>
      <protection locked="0"/>
    </xf>
    <xf numFmtId="178" fontId="3" fillId="21" borderId="150" xfId="67" applyNumberFormat="1" applyFont="1" applyFill="1" applyBorder="1" applyAlignment="1" applyProtection="1">
      <alignment vertical="center" shrinkToFit="1"/>
      <protection locked="0"/>
    </xf>
    <xf numFmtId="178" fontId="3" fillId="21" borderId="212" xfId="67" applyNumberFormat="1" applyFont="1" applyFill="1" applyBorder="1" applyAlignment="1" applyProtection="1">
      <alignment vertical="center" shrinkToFit="1"/>
      <protection locked="0"/>
    </xf>
    <xf numFmtId="178" fontId="3" fillId="21" borderId="213" xfId="67" applyNumberFormat="1" applyFont="1" applyFill="1" applyBorder="1" applyAlignment="1" applyProtection="1">
      <alignment vertical="center" shrinkToFit="1"/>
      <protection locked="0"/>
    </xf>
    <xf numFmtId="178" fontId="3" fillId="21" borderId="214" xfId="67" applyNumberFormat="1" applyFont="1" applyFill="1" applyBorder="1" applyAlignment="1" applyProtection="1">
      <alignment vertical="center" shrinkToFit="1"/>
      <protection locked="0"/>
    </xf>
    <xf numFmtId="178" fontId="3" fillId="21" borderId="215" xfId="67" applyNumberFormat="1" applyFont="1" applyFill="1" applyBorder="1" applyAlignment="1" applyProtection="1">
      <alignment vertical="center" shrinkToFit="1"/>
      <protection locked="0"/>
    </xf>
    <xf numFmtId="178" fontId="3" fillId="21" borderId="216" xfId="67" applyNumberFormat="1" applyFont="1" applyFill="1" applyBorder="1" applyAlignment="1" applyProtection="1">
      <alignment vertical="center" shrinkToFit="1"/>
      <protection locked="0"/>
    </xf>
    <xf numFmtId="178" fontId="3" fillId="21" borderId="153" xfId="67" applyNumberFormat="1" applyFont="1" applyFill="1" applyBorder="1" applyAlignment="1" applyProtection="1">
      <alignment vertical="center" shrinkToFit="1"/>
      <protection locked="0"/>
    </xf>
    <xf numFmtId="178" fontId="3" fillId="21" borderId="154" xfId="67" applyNumberFormat="1" applyFont="1" applyFill="1" applyBorder="1" applyAlignment="1" applyProtection="1">
      <alignment vertical="center" shrinkToFit="1"/>
      <protection locked="0"/>
    </xf>
    <xf numFmtId="178" fontId="3" fillId="21" borderId="40" xfId="67" applyNumberFormat="1" applyFont="1" applyFill="1" applyBorder="1" applyAlignment="1" applyProtection="1">
      <alignment vertical="center" shrinkToFit="1"/>
      <protection locked="0"/>
    </xf>
    <xf numFmtId="178" fontId="3" fillId="21" borderId="144" xfId="67" applyNumberFormat="1" applyFont="1" applyFill="1" applyBorder="1" applyAlignment="1" applyProtection="1">
      <alignment vertical="center" shrinkToFit="1"/>
      <protection locked="0"/>
    </xf>
    <xf numFmtId="178" fontId="3" fillId="21" borderId="143" xfId="67" applyNumberFormat="1" applyFont="1" applyFill="1" applyBorder="1" applyAlignment="1" applyProtection="1">
      <alignment vertical="center" shrinkToFit="1"/>
      <protection locked="0"/>
    </xf>
    <xf numFmtId="178" fontId="3" fillId="21" borderId="148" xfId="67" applyNumberFormat="1" applyFont="1" applyFill="1" applyBorder="1" applyAlignment="1" applyProtection="1">
      <alignment vertical="center" shrinkToFit="1"/>
      <protection locked="0"/>
    </xf>
    <xf numFmtId="178" fontId="3" fillId="21" borderId="149" xfId="67" applyNumberFormat="1" applyFont="1" applyFill="1" applyBorder="1" applyAlignment="1" applyProtection="1">
      <alignment vertical="center" shrinkToFit="1"/>
      <protection locked="0"/>
    </xf>
    <xf numFmtId="178" fontId="3" fillId="21" borderId="170" xfId="67" applyNumberFormat="1" applyFont="1" applyFill="1" applyBorder="1" applyAlignment="1" applyProtection="1">
      <alignment vertical="center" shrinkToFit="1"/>
      <protection locked="0"/>
    </xf>
    <xf numFmtId="178" fontId="3" fillId="21" borderId="171" xfId="67" applyNumberFormat="1" applyFont="1" applyFill="1" applyBorder="1" applyAlignment="1" applyProtection="1">
      <alignment vertical="center" shrinkToFit="1"/>
      <protection locked="0"/>
    </xf>
    <xf numFmtId="178" fontId="3" fillId="21" borderId="38" xfId="67" applyNumberFormat="1" applyFont="1" applyFill="1" applyBorder="1" applyAlignment="1" applyProtection="1">
      <alignment vertical="center" shrinkToFit="1"/>
      <protection locked="0"/>
    </xf>
    <xf numFmtId="178" fontId="3" fillId="21" borderId="50" xfId="67" applyNumberFormat="1" applyFont="1" applyFill="1" applyBorder="1" applyAlignment="1" applyProtection="1">
      <alignment vertical="center" shrinkToFit="1"/>
      <protection locked="0"/>
    </xf>
    <xf numFmtId="178" fontId="3" fillId="21" borderId="33" xfId="67" applyNumberFormat="1" applyFont="1" applyFill="1" applyBorder="1" applyAlignment="1" applyProtection="1">
      <alignment vertical="center" shrinkToFit="1"/>
      <protection locked="0"/>
    </xf>
    <xf numFmtId="178" fontId="3" fillId="21" borderId="128" xfId="67" applyNumberFormat="1" applyFont="1" applyFill="1" applyBorder="1" applyAlignment="1" applyProtection="1">
      <alignment vertical="center" shrinkToFit="1"/>
      <protection locked="0"/>
    </xf>
    <xf numFmtId="178" fontId="3" fillId="21" borderId="66" xfId="67" applyNumberFormat="1" applyFont="1" applyFill="1" applyBorder="1" applyAlignment="1" applyProtection="1">
      <alignment vertical="center" shrinkToFit="1"/>
      <protection locked="0"/>
    </xf>
    <xf numFmtId="178" fontId="3" fillId="21" borderId="84" xfId="67" applyNumberFormat="1" applyFont="1" applyFill="1" applyBorder="1" applyAlignment="1" applyProtection="1">
      <alignment vertical="center" shrinkToFit="1"/>
      <protection locked="0"/>
    </xf>
    <xf numFmtId="178" fontId="3" fillId="21" borderId="111" xfId="67" applyNumberFormat="1" applyFont="1" applyFill="1" applyBorder="1" applyAlignment="1" applyProtection="1">
      <alignment vertical="center" shrinkToFit="1"/>
      <protection locked="0"/>
    </xf>
    <xf numFmtId="178" fontId="3" fillId="21" borderId="53" xfId="67" applyNumberFormat="1" applyFont="1" applyFill="1" applyBorder="1" applyAlignment="1" applyProtection="1">
      <alignment vertical="center" shrinkToFit="1"/>
      <protection locked="0"/>
    </xf>
    <xf numFmtId="178" fontId="3" fillId="21" borderId="79" xfId="67" applyNumberFormat="1" applyFont="1" applyFill="1" applyBorder="1" applyAlignment="1" applyProtection="1">
      <alignment vertical="center" shrinkToFit="1"/>
      <protection locked="0"/>
    </xf>
    <xf numFmtId="178" fontId="3" fillId="21" borderId="80" xfId="67" applyNumberFormat="1" applyFont="1" applyFill="1" applyBorder="1" applyAlignment="1" applyProtection="1">
      <alignment vertical="center" shrinkToFit="1"/>
      <protection locked="0"/>
    </xf>
    <xf numFmtId="178" fontId="3" fillId="21" borderId="135" xfId="67" applyNumberFormat="1" applyFont="1" applyFill="1" applyBorder="1" applyAlignment="1" applyProtection="1">
      <alignment vertical="center" shrinkToFit="1"/>
      <protection locked="0"/>
    </xf>
    <xf numFmtId="178" fontId="3" fillId="21" borderId="129" xfId="67" applyNumberFormat="1" applyFont="1" applyFill="1" applyBorder="1" applyAlignment="1" applyProtection="1">
      <alignment vertical="center" shrinkToFit="1"/>
      <protection locked="0"/>
    </xf>
    <xf numFmtId="178" fontId="3" fillId="21" borderId="130" xfId="67" applyNumberFormat="1" applyFont="1" applyFill="1" applyBorder="1" applyAlignment="1" applyProtection="1">
      <alignment vertical="center" shrinkToFit="1"/>
      <protection locked="0"/>
    </xf>
    <xf numFmtId="226" fontId="3" fillId="0" borderId="94" xfId="67" applyNumberFormat="1" applyFont="1" applyFill="1" applyBorder="1" applyAlignment="1" applyProtection="1">
      <alignment horizontal="center" vertical="center" shrinkToFit="1"/>
      <protection hidden="1"/>
    </xf>
    <xf numFmtId="226" fontId="3" fillId="21" borderId="138" xfId="67" applyNumberFormat="1" applyFont="1" applyFill="1" applyBorder="1" applyAlignment="1" applyProtection="1">
      <alignment horizontal="distributed" vertical="center" shrinkToFit="1"/>
      <protection locked="0"/>
    </xf>
    <xf numFmtId="226" fontId="3" fillId="0" borderId="112" xfId="67" applyNumberFormat="1" applyFont="1" applyFill="1" applyBorder="1" applyAlignment="1" applyProtection="1">
      <alignment horizontal="distributed" vertical="center" shrinkToFit="1"/>
      <protection hidden="1"/>
    </xf>
    <xf numFmtId="226" fontId="3" fillId="0" borderId="207" xfId="67" applyNumberFormat="1" applyFont="1" applyFill="1" applyBorder="1" applyAlignment="1" applyProtection="1">
      <alignment horizontal="distributed" vertical="center" shrinkToFit="1"/>
      <protection hidden="1"/>
    </xf>
    <xf numFmtId="226" fontId="3" fillId="0" borderId="217" xfId="67" applyNumberFormat="1" applyFont="1" applyFill="1" applyBorder="1" applyAlignment="1" applyProtection="1">
      <alignment horizontal="distributed" vertical="center" shrinkToFit="1"/>
      <protection hidden="1"/>
    </xf>
    <xf numFmtId="226" fontId="3" fillId="0" borderId="218" xfId="67" applyNumberFormat="1" applyFont="1" applyFill="1" applyBorder="1" applyAlignment="1" applyProtection="1">
      <alignment horizontal="distributed" vertical="center" shrinkToFit="1"/>
      <protection hidden="1"/>
    </xf>
    <xf numFmtId="226" fontId="3" fillId="0" borderId="30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48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125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28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26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109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49" xfId="0" applyNumberFormat="1" applyFont="1" applyFill="1" applyBorder="1" applyAlignment="1" applyProtection="1">
      <alignment horizontal="center" vertical="center" shrinkToFit="1"/>
      <protection hidden="1"/>
    </xf>
    <xf numFmtId="226" fontId="3" fillId="0" borderId="211" xfId="0" applyNumberFormat="1" applyFont="1" applyFill="1" applyBorder="1" applyAlignment="1" applyProtection="1">
      <alignment horizontal="distributed" vertical="center"/>
      <protection hidden="1"/>
    </xf>
    <xf numFmtId="226" fontId="3" fillId="0" borderId="48" xfId="0" applyNumberFormat="1" applyFont="1" applyFill="1" applyBorder="1" applyAlignment="1" applyProtection="1">
      <alignment horizontal="distributed" vertical="center"/>
      <protection hidden="1"/>
    </xf>
    <xf numFmtId="226" fontId="3" fillId="0" borderId="0" xfId="0" applyNumberFormat="1" applyFont="1" applyFill="1" applyBorder="1" applyAlignment="1" applyProtection="1">
      <alignment horizontal="distributed" vertical="center"/>
      <protection hidden="1"/>
    </xf>
    <xf numFmtId="226" fontId="3" fillId="0" borderId="106" xfId="0" applyNumberFormat="1" applyFont="1" applyFill="1" applyBorder="1" applyAlignment="1" applyProtection="1">
      <alignment horizontal="distributed" vertical="center"/>
      <protection hidden="1"/>
    </xf>
    <xf numFmtId="226" fontId="3" fillId="0" borderId="95" xfId="0" applyNumberFormat="1" applyFont="1" applyFill="1" applyBorder="1" applyAlignment="1" applyProtection="1">
      <alignment horizontal="distributed" vertical="center"/>
      <protection hidden="1"/>
    </xf>
    <xf numFmtId="227" fontId="3" fillId="0" borderId="103" xfId="67" applyNumberFormat="1" applyFont="1" applyFill="1" applyBorder="1" applyAlignment="1" applyProtection="1">
      <alignment horizontal="center" vertical="center" shrinkToFit="1"/>
      <protection hidden="1"/>
    </xf>
    <xf numFmtId="227" fontId="3" fillId="0" borderId="51" xfId="67" applyNumberFormat="1" applyFont="1" applyFill="1" applyBorder="1" applyAlignment="1" applyProtection="1">
      <alignment horizontal="center" vertical="center" shrinkToFit="1"/>
      <protection hidden="1"/>
    </xf>
    <xf numFmtId="226" fontId="3" fillId="0" borderId="48" xfId="67" applyNumberFormat="1" applyFont="1" applyFill="1" applyBorder="1" applyAlignment="1">
      <alignment horizontal="center" vertical="center" shrinkToFit="1"/>
      <protection/>
    </xf>
    <xf numFmtId="226" fontId="3" fillId="0" borderId="30" xfId="67" applyNumberFormat="1" applyFont="1" applyFill="1" applyBorder="1" applyAlignment="1">
      <alignment horizontal="center" vertical="center" shrinkToFit="1"/>
      <protection/>
    </xf>
    <xf numFmtId="228" fontId="14" fillId="0" borderId="219" xfId="67" applyNumberFormat="1" applyFont="1" applyFill="1" applyBorder="1" applyAlignment="1">
      <alignment horizontal="center" vertical="center" shrinkToFit="1"/>
      <protection/>
    </xf>
    <xf numFmtId="228" fontId="14" fillId="0" borderId="35" xfId="67" applyNumberFormat="1" applyFont="1" applyFill="1" applyBorder="1" applyAlignment="1">
      <alignment horizontal="center" vertical="center" shrinkToFit="1"/>
      <protection/>
    </xf>
    <xf numFmtId="228" fontId="14" fillId="0" borderId="72" xfId="67" applyNumberFormat="1" applyFont="1" applyFill="1" applyBorder="1" applyAlignment="1">
      <alignment horizontal="center" vertical="center" shrinkToFit="1"/>
      <protection/>
    </xf>
    <xf numFmtId="229" fontId="14" fillId="0" borderId="211" xfId="67" applyNumberFormat="1" applyFont="1" applyFill="1" applyBorder="1" applyAlignment="1" applyProtection="1">
      <alignment horizontal="center" vertical="center" shrinkToFit="1"/>
      <protection/>
    </xf>
    <xf numFmtId="229" fontId="14" fillId="0" borderId="48" xfId="67" applyNumberFormat="1" applyFont="1" applyFill="1" applyBorder="1" applyAlignment="1">
      <alignment horizontal="center" vertical="center" shrinkToFit="1"/>
      <protection/>
    </xf>
    <xf numFmtId="229" fontId="14" fillId="0" borderId="49" xfId="67" applyNumberFormat="1" applyFont="1" applyFill="1" applyBorder="1" applyAlignment="1">
      <alignment horizontal="center" vertical="center" shrinkToFit="1"/>
      <protection/>
    </xf>
    <xf numFmtId="228" fontId="14" fillId="0" borderId="66" xfId="67" applyNumberFormat="1" applyFont="1" applyFill="1" applyBorder="1" applyAlignment="1">
      <alignment horizontal="center" vertical="center" shrinkToFit="1"/>
      <protection/>
    </xf>
    <xf numFmtId="229" fontId="14" fillId="0" borderId="106" xfId="67" applyNumberFormat="1" applyFont="1" applyFill="1" applyBorder="1" applyAlignment="1">
      <alignment horizontal="center" vertical="center" shrinkToFit="1"/>
      <protection/>
    </xf>
    <xf numFmtId="226" fontId="3" fillId="0" borderId="0" xfId="0" applyNumberFormat="1" applyFont="1" applyFill="1" applyBorder="1" applyAlignment="1" applyProtection="1">
      <alignment horizontal="center" vertical="center"/>
      <protection hidden="1"/>
    </xf>
    <xf numFmtId="226" fontId="3" fillId="0" borderId="48" xfId="0" applyNumberFormat="1" applyFont="1" applyFill="1" applyBorder="1" applyAlignment="1" applyProtection="1">
      <alignment horizontal="center" vertical="center"/>
      <protection hidden="1"/>
    </xf>
    <xf numFmtId="226" fontId="3" fillId="0" borderId="138" xfId="0" applyNumberFormat="1" applyFont="1" applyFill="1" applyBorder="1" applyAlignment="1" applyProtection="1">
      <alignment horizontal="center" vertical="center"/>
      <protection hidden="1"/>
    </xf>
    <xf numFmtId="226" fontId="3" fillId="0" borderId="95" xfId="0" applyNumberFormat="1" applyFont="1" applyFill="1" applyBorder="1" applyAlignment="1" applyProtection="1">
      <alignment horizontal="center" vertical="center"/>
      <protection hidden="1"/>
    </xf>
    <xf numFmtId="189" fontId="14" fillId="21" borderId="47" xfId="67" applyNumberFormat="1" applyFont="1" applyFill="1" applyBorder="1" applyAlignment="1" applyProtection="1">
      <alignment horizontal="center" vertical="center" shrinkToFit="1"/>
      <protection locked="0"/>
    </xf>
    <xf numFmtId="184" fontId="14" fillId="21" borderId="220" xfId="67" applyNumberFormat="1" applyFont="1" applyFill="1" applyBorder="1" applyAlignment="1" applyProtection="1">
      <alignment horizontal="center" vertical="center" shrinkToFit="1"/>
      <protection locked="0"/>
    </xf>
    <xf numFmtId="186" fontId="14" fillId="21" borderId="221" xfId="67" applyNumberFormat="1" applyFont="1" applyFill="1" applyBorder="1" applyAlignment="1" applyProtection="1">
      <alignment horizontal="center" vertical="center" shrinkToFit="1"/>
      <protection locked="0"/>
    </xf>
    <xf numFmtId="189" fontId="14" fillId="21" borderId="82" xfId="67" applyNumberFormat="1" applyFont="1" applyFill="1" applyBorder="1" applyAlignment="1" applyProtection="1">
      <alignment horizontal="center" vertical="center" shrinkToFit="1"/>
      <protection locked="0"/>
    </xf>
    <xf numFmtId="186" fontId="14" fillId="21" borderId="222" xfId="67" applyNumberFormat="1" applyFont="1" applyFill="1" applyBorder="1" applyAlignment="1" applyProtection="1">
      <alignment horizontal="center" vertical="center" shrinkToFit="1"/>
      <protection locked="0"/>
    </xf>
    <xf numFmtId="189" fontId="14" fillId="21" borderId="94" xfId="67" applyNumberFormat="1" applyFont="1" applyFill="1" applyBorder="1" applyAlignment="1" applyProtection="1">
      <alignment horizontal="center" vertical="center" shrinkToFit="1"/>
      <protection locked="0"/>
    </xf>
    <xf numFmtId="184" fontId="14" fillId="21" borderId="222" xfId="67" applyNumberFormat="1" applyFont="1" applyFill="1" applyBorder="1" applyAlignment="1" applyProtection="1">
      <alignment horizontal="center" vertical="center" shrinkToFit="1"/>
      <protection locked="0"/>
    </xf>
    <xf numFmtId="38" fontId="14" fillId="21" borderId="39" xfId="50" applyFont="1" applyFill="1" applyBorder="1" applyAlignment="1" applyProtection="1">
      <alignment horizontal="center" vertical="center" shrinkToFit="1"/>
      <protection locked="0"/>
    </xf>
    <xf numFmtId="38" fontId="14" fillId="21" borderId="153" xfId="50" applyFont="1" applyFill="1" applyBorder="1" applyAlignment="1" applyProtection="1">
      <alignment horizontal="center" vertical="center" shrinkToFit="1"/>
      <protection locked="0"/>
    </xf>
    <xf numFmtId="184" fontId="14" fillId="21" borderId="221" xfId="67" applyNumberFormat="1" applyFont="1" applyFill="1" applyBorder="1" applyAlignment="1" applyProtection="1">
      <alignment horizontal="center" vertical="center" shrinkToFit="1"/>
      <protection locked="0"/>
    </xf>
    <xf numFmtId="184" fontId="14" fillId="21" borderId="223" xfId="67" applyNumberFormat="1" applyFont="1" applyFill="1" applyBorder="1" applyAlignment="1" applyProtection="1">
      <alignment horizontal="center" vertical="center" shrinkToFit="1"/>
      <protection locked="0"/>
    </xf>
    <xf numFmtId="38" fontId="14" fillId="21" borderId="161" xfId="50" applyFont="1" applyFill="1" applyBorder="1" applyAlignment="1" applyProtection="1">
      <alignment horizontal="center" vertical="center" shrinkToFit="1"/>
      <protection locked="0"/>
    </xf>
    <xf numFmtId="0" fontId="3" fillId="21" borderId="35" xfId="67" applyFont="1" applyFill="1" applyBorder="1" applyAlignment="1" applyProtection="1">
      <alignment horizontal="distributed" vertical="center" shrinkToFit="1"/>
      <protection locked="0"/>
    </xf>
    <xf numFmtId="0" fontId="3" fillId="21" borderId="54" xfId="67" applyFont="1" applyFill="1" applyBorder="1" applyAlignment="1" applyProtection="1">
      <alignment horizontal="distributed" vertical="center" shrinkToFit="1"/>
      <protection locked="0"/>
    </xf>
    <xf numFmtId="0" fontId="3" fillId="21" borderId="73" xfId="67" applyFont="1" applyFill="1" applyBorder="1" applyAlignment="1" applyProtection="1">
      <alignment horizontal="center" vertical="center" shrinkToFit="1"/>
      <protection locked="0"/>
    </xf>
    <xf numFmtId="0" fontId="3" fillId="21" borderId="54" xfId="67" applyFont="1" applyFill="1" applyBorder="1" applyAlignment="1" applyProtection="1">
      <alignment horizontal="center" vertical="center"/>
      <protection locked="0"/>
    </xf>
    <xf numFmtId="0" fontId="3" fillId="21" borderId="48" xfId="67" applyFont="1" applyFill="1" applyBorder="1" applyAlignment="1" applyProtection="1">
      <alignment horizontal="center" vertical="center"/>
      <protection locked="0"/>
    </xf>
    <xf numFmtId="0" fontId="3" fillId="21" borderId="72" xfId="67" applyFont="1" applyFill="1" applyBorder="1" applyAlignment="1" applyProtection="1">
      <alignment horizontal="distributed" vertical="center" shrinkToFit="1"/>
      <protection locked="0"/>
    </xf>
    <xf numFmtId="0" fontId="3" fillId="21" borderId="11" xfId="67" applyFont="1" applyFill="1" applyBorder="1" applyAlignment="1" applyProtection="1">
      <alignment horizontal="distributed" vertical="center" shrinkToFit="1"/>
      <protection locked="0"/>
    </xf>
    <xf numFmtId="0" fontId="3" fillId="21" borderId="11" xfId="67" applyFont="1" applyFill="1" applyBorder="1" applyAlignment="1" applyProtection="1">
      <alignment horizontal="center" vertical="center"/>
      <protection locked="0"/>
    </xf>
    <xf numFmtId="0" fontId="3" fillId="21" borderId="64" xfId="67" applyFont="1" applyFill="1" applyBorder="1" applyAlignment="1" applyProtection="1">
      <alignment horizontal="center" vertical="center"/>
      <protection locked="0"/>
    </xf>
    <xf numFmtId="0" fontId="3" fillId="21" borderId="60" xfId="67" applyFont="1" applyFill="1" applyBorder="1" applyAlignment="1" applyProtection="1">
      <alignment vertical="center"/>
      <protection locked="0"/>
    </xf>
    <xf numFmtId="0" fontId="3" fillId="21" borderId="50" xfId="67" applyFont="1" applyFill="1" applyBorder="1" applyAlignment="1" applyProtection="1">
      <alignment horizontal="distributed" vertical="center" shrinkToFit="1"/>
      <protection locked="0"/>
    </xf>
    <xf numFmtId="0" fontId="3" fillId="21" borderId="51" xfId="67" applyFont="1" applyFill="1" applyBorder="1" applyAlignment="1" applyProtection="1">
      <alignment horizontal="distributed" vertical="center" shrinkToFit="1"/>
      <protection locked="0"/>
    </xf>
    <xf numFmtId="180" fontId="3" fillId="21" borderId="67" xfId="67" applyNumberFormat="1" applyFont="1" applyFill="1" applyBorder="1" applyAlignment="1" applyProtection="1">
      <alignment horizontal="center" vertical="center" shrinkToFit="1"/>
      <protection locked="0"/>
    </xf>
    <xf numFmtId="180" fontId="3" fillId="21" borderId="50" xfId="67" applyNumberFormat="1" applyFont="1" applyFill="1" applyBorder="1" applyAlignment="1">
      <alignment vertical="center" shrinkToFit="1"/>
      <protection/>
    </xf>
    <xf numFmtId="180" fontId="3" fillId="21" borderId="51" xfId="67" applyNumberFormat="1" applyFont="1" applyFill="1" applyBorder="1" applyAlignment="1">
      <alignment vertical="center" shrinkToFit="1"/>
      <protection/>
    </xf>
    <xf numFmtId="180" fontId="3" fillId="21" borderId="51" xfId="67" applyNumberFormat="1" applyFont="1" applyFill="1" applyBorder="1" applyAlignment="1" applyProtection="1">
      <alignment horizontal="center" vertical="center" shrinkToFit="1"/>
      <protection locked="0"/>
    </xf>
    <xf numFmtId="180" fontId="3" fillId="21" borderId="52" xfId="67" applyNumberFormat="1" applyFont="1" applyFill="1" applyBorder="1" applyAlignment="1">
      <alignment vertical="center" shrinkToFit="1"/>
      <protection/>
    </xf>
    <xf numFmtId="0" fontId="3" fillId="21" borderId="58" xfId="67" applyFont="1" applyFill="1" applyBorder="1" applyAlignment="1" applyProtection="1">
      <alignment horizontal="distributed" vertical="center" shrinkToFit="1"/>
      <protection locked="0"/>
    </xf>
    <xf numFmtId="0" fontId="3" fillId="21" borderId="59" xfId="67" applyFont="1" applyFill="1" applyBorder="1" applyAlignment="1" applyProtection="1">
      <alignment horizontal="distributed" vertical="center" shrinkToFit="1"/>
      <protection locked="0"/>
    </xf>
    <xf numFmtId="185" fontId="3" fillId="21" borderId="56" xfId="67" applyNumberFormat="1" applyFont="1" applyFill="1" applyBorder="1" applyAlignment="1" applyProtection="1">
      <alignment horizontal="center" vertical="center" shrinkToFit="1"/>
      <protection locked="0"/>
    </xf>
    <xf numFmtId="180" fontId="3" fillId="21" borderId="58" xfId="67" applyNumberFormat="1" applyFont="1" applyFill="1" applyBorder="1" applyAlignment="1">
      <alignment vertical="center" shrinkToFit="1"/>
      <protection/>
    </xf>
    <xf numFmtId="180" fontId="3" fillId="21" borderId="59" xfId="67" applyNumberFormat="1" applyFont="1" applyFill="1" applyBorder="1" applyAlignment="1">
      <alignment vertical="center" shrinkToFit="1"/>
      <protection/>
    </xf>
    <xf numFmtId="185" fontId="3" fillId="21" borderId="59" xfId="67" applyNumberFormat="1" applyFont="1" applyFill="1" applyBorder="1" applyAlignment="1" applyProtection="1">
      <alignment horizontal="center" vertical="center" shrinkToFit="1"/>
      <protection locked="0"/>
    </xf>
    <xf numFmtId="180" fontId="6" fillId="21" borderId="59" xfId="67" applyNumberFormat="1" applyFont="1" applyFill="1" applyBorder="1" applyAlignment="1">
      <alignment vertical="center" shrinkToFit="1"/>
      <protection/>
    </xf>
    <xf numFmtId="180" fontId="3" fillId="21" borderId="60" xfId="67" applyNumberFormat="1" applyFont="1" applyFill="1" applyBorder="1" applyAlignment="1">
      <alignment vertical="center" shrinkToFit="1"/>
      <protection/>
    </xf>
    <xf numFmtId="180" fontId="3" fillId="21" borderId="84" xfId="67" applyNumberFormat="1" applyFont="1" applyFill="1" applyBorder="1" applyAlignment="1" applyProtection="1">
      <alignment vertical="center" shrinkToFit="1"/>
      <protection hidden="1"/>
    </xf>
    <xf numFmtId="181" fontId="3" fillId="21" borderId="50" xfId="67" applyNumberFormat="1" applyFont="1" applyFill="1" applyBorder="1" applyAlignment="1" applyProtection="1">
      <alignment vertical="center" shrinkToFit="1"/>
      <protection locked="0"/>
    </xf>
    <xf numFmtId="181" fontId="3" fillId="21" borderId="67" xfId="67" applyNumberFormat="1" applyFont="1" applyFill="1" applyBorder="1" applyAlignment="1" applyProtection="1">
      <alignment vertical="center" shrinkToFit="1"/>
      <protection locked="0"/>
    </xf>
    <xf numFmtId="181" fontId="3" fillId="21" borderId="201" xfId="67" applyNumberFormat="1" applyFont="1" applyFill="1" applyBorder="1" applyAlignment="1" applyProtection="1">
      <alignment vertical="center" shrinkToFit="1"/>
      <protection locked="0"/>
    </xf>
    <xf numFmtId="180" fontId="3" fillId="21" borderId="66" xfId="67" applyNumberFormat="1" applyFont="1" applyFill="1" applyBorder="1" applyAlignment="1" applyProtection="1">
      <alignment vertical="center" shrinkToFit="1"/>
      <protection hidden="1"/>
    </xf>
    <xf numFmtId="180" fontId="3" fillId="21" borderId="72" xfId="67" applyNumberFormat="1" applyFont="1" applyFill="1" applyBorder="1" applyAlignment="1" applyProtection="1">
      <alignment vertical="center" shrinkToFit="1"/>
      <protection hidden="1"/>
    </xf>
    <xf numFmtId="181" fontId="3" fillId="21" borderId="53" xfId="67" applyNumberFormat="1" applyFont="1" applyFill="1" applyBorder="1" applyAlignment="1" applyProtection="1">
      <alignment vertical="center" shrinkToFit="1"/>
      <protection locked="0"/>
    </xf>
    <xf numFmtId="181" fontId="3" fillId="21" borderId="135" xfId="67" applyNumberFormat="1" applyFont="1" applyFill="1" applyBorder="1" applyAlignment="1" applyProtection="1">
      <alignment horizontal="distributed" vertical="center" shrinkToFit="1"/>
      <protection locked="0"/>
    </xf>
    <xf numFmtId="181" fontId="3" fillId="21" borderId="130" xfId="67" applyNumberFormat="1" applyFont="1" applyFill="1" applyBorder="1" applyAlignment="1" applyProtection="1">
      <alignment vertical="center" shrinkToFit="1"/>
      <protection locked="0"/>
    </xf>
    <xf numFmtId="180" fontId="3" fillId="21" borderId="135" xfId="67" applyNumberFormat="1" applyFont="1" applyFill="1" applyBorder="1" applyAlignment="1" applyProtection="1">
      <alignment vertical="center" shrinkToFit="1"/>
      <protection hidden="1"/>
    </xf>
    <xf numFmtId="180" fontId="3" fillId="21" borderId="129" xfId="67" applyNumberFormat="1" applyFont="1" applyFill="1" applyBorder="1" applyAlignment="1" applyProtection="1">
      <alignment vertical="center" shrinkToFit="1"/>
      <protection hidden="1"/>
    </xf>
    <xf numFmtId="180" fontId="3" fillId="21" borderId="127" xfId="67" applyNumberFormat="1" applyFont="1" applyFill="1" applyBorder="1" applyAlignment="1" applyProtection="1">
      <alignment vertical="center" shrinkToFit="1"/>
      <protection hidden="1"/>
    </xf>
    <xf numFmtId="182" fontId="3" fillId="21" borderId="54" xfId="67" applyNumberFormat="1" applyFont="1" applyFill="1" applyBorder="1" applyAlignment="1" applyProtection="1">
      <alignment horizontal="center" vertical="center" shrinkToFit="1"/>
      <protection locked="0"/>
    </xf>
    <xf numFmtId="38" fontId="3" fillId="21" borderId="35" xfId="50" applyFont="1" applyFill="1" applyBorder="1" applyAlignment="1" applyProtection="1">
      <alignment horizontal="center" vertical="center" shrinkToFit="1"/>
      <protection locked="0"/>
    </xf>
    <xf numFmtId="0" fontId="3" fillId="21" borderId="72" xfId="67" applyFont="1" applyFill="1" applyBorder="1" applyAlignment="1" applyProtection="1">
      <alignment vertical="center" shrinkToFit="1"/>
      <protection locked="0"/>
    </xf>
    <xf numFmtId="0" fontId="3" fillId="21" borderId="35" xfId="67" applyFont="1" applyFill="1" applyBorder="1" applyAlignment="1" applyProtection="1">
      <alignment horizontal="center" vertical="center" shrinkToFit="1"/>
      <protection locked="0"/>
    </xf>
    <xf numFmtId="0" fontId="3" fillId="21" borderId="54" xfId="67" applyFont="1" applyFill="1" applyBorder="1" applyAlignment="1" applyProtection="1">
      <alignment horizontal="center" vertical="center" shrinkToFit="1"/>
      <protection locked="0"/>
    </xf>
    <xf numFmtId="216" fontId="3" fillId="21" borderId="35" xfId="67" applyNumberFormat="1" applyFont="1" applyFill="1" applyBorder="1" applyAlignment="1" applyProtection="1">
      <alignment horizontal="center" vertical="center" shrinkToFit="1"/>
      <protection locked="0"/>
    </xf>
    <xf numFmtId="38" fontId="3" fillId="21" borderId="51" xfId="50" applyFont="1" applyFill="1" applyBorder="1" applyAlignment="1" applyProtection="1">
      <alignment horizontal="center" vertical="center" shrinkToFit="1"/>
      <protection locked="0"/>
    </xf>
    <xf numFmtId="38" fontId="3" fillId="21" borderId="73" xfId="50" applyFont="1" applyFill="1" applyBorder="1" applyAlignment="1" applyProtection="1">
      <alignment horizontal="center" vertical="center" shrinkToFit="1"/>
      <protection locked="0"/>
    </xf>
    <xf numFmtId="0" fontId="3" fillId="21" borderId="11" xfId="67" applyFont="1" applyFill="1" applyBorder="1" applyAlignment="1" applyProtection="1">
      <alignment vertical="center" shrinkToFit="1"/>
      <protection locked="0"/>
    </xf>
    <xf numFmtId="0" fontId="3" fillId="21" borderId="64" xfId="67" applyFont="1" applyFill="1" applyBorder="1" applyAlignment="1" applyProtection="1">
      <alignment vertical="center" shrinkToFit="1"/>
      <protection locked="0"/>
    </xf>
    <xf numFmtId="180" fontId="3" fillId="21" borderId="79" xfId="67" applyNumberFormat="1" applyFont="1" applyFill="1" applyBorder="1" applyAlignment="1" applyProtection="1">
      <alignment vertical="center" shrinkToFit="1"/>
      <protection locked="0"/>
    </xf>
    <xf numFmtId="0" fontId="3" fillId="21" borderId="54" xfId="67" applyFont="1" applyFill="1" applyBorder="1" applyAlignment="1">
      <alignment vertical="center"/>
      <protection/>
    </xf>
    <xf numFmtId="180" fontId="3" fillId="21" borderId="84" xfId="67" applyNumberFormat="1" applyFont="1" applyFill="1" applyBorder="1" applyAlignment="1" applyProtection="1">
      <alignment vertical="center" shrinkToFit="1"/>
      <protection locked="0"/>
    </xf>
    <xf numFmtId="0" fontId="3" fillId="21" borderId="51" xfId="67" applyFont="1" applyFill="1" applyBorder="1" applyAlignment="1" applyProtection="1">
      <alignment horizontal="center" vertical="center" shrinkToFit="1"/>
      <protection locked="0"/>
    </xf>
    <xf numFmtId="0" fontId="3" fillId="21" borderId="52" xfId="67" applyFont="1" applyFill="1" applyBorder="1" applyAlignment="1" applyProtection="1">
      <alignment horizontal="center" vertical="center" shrinkToFit="1"/>
      <protection locked="0"/>
    </xf>
    <xf numFmtId="180" fontId="3" fillId="21" borderId="33" xfId="67" applyNumberFormat="1" applyFont="1" applyFill="1" applyBorder="1" applyAlignment="1" applyProtection="1">
      <alignment vertical="center" shrinkToFit="1"/>
      <protection locked="0"/>
    </xf>
    <xf numFmtId="0" fontId="3" fillId="21" borderId="11" xfId="67" applyFont="1" applyFill="1" applyBorder="1" applyAlignment="1" applyProtection="1">
      <alignment horizontal="center" vertical="center" shrinkToFit="1"/>
      <protection locked="0"/>
    </xf>
    <xf numFmtId="0" fontId="3" fillId="21" borderId="64" xfId="67" applyFont="1" applyFill="1" applyBorder="1" applyAlignment="1" applyProtection="1">
      <alignment horizontal="center" vertical="center" shrinkToFit="1"/>
      <protection locked="0"/>
    </xf>
    <xf numFmtId="180" fontId="3" fillId="21" borderId="82" xfId="67" applyNumberFormat="1" applyFont="1" applyFill="1" applyBorder="1" applyAlignment="1" applyProtection="1">
      <alignment vertical="center" shrinkToFit="1"/>
      <protection locked="0"/>
    </xf>
    <xf numFmtId="0" fontId="3" fillId="21" borderId="52" xfId="67" applyFont="1" applyFill="1" applyBorder="1" applyAlignment="1" applyProtection="1">
      <alignment vertical="center" shrinkToFit="1"/>
      <protection locked="0"/>
    </xf>
    <xf numFmtId="0" fontId="3" fillId="21" borderId="72" xfId="67" applyFont="1" applyFill="1" applyBorder="1" applyAlignment="1" applyProtection="1">
      <alignment horizontal="center" vertical="center" shrinkToFit="1"/>
      <protection locked="0"/>
    </xf>
    <xf numFmtId="38" fontId="3" fillId="21" borderId="59" xfId="50" applyFont="1" applyFill="1" applyBorder="1" applyAlignment="1" applyProtection="1">
      <alignment vertical="center" shrinkToFit="1"/>
      <protection locked="0"/>
    </xf>
    <xf numFmtId="38" fontId="3" fillId="21" borderId="56" xfId="50" applyFont="1" applyFill="1" applyBorder="1" applyAlignment="1" applyProtection="1">
      <alignment vertical="center" shrinkToFit="1"/>
      <protection locked="0"/>
    </xf>
    <xf numFmtId="38" fontId="3" fillId="21" borderId="60" xfId="50" applyFont="1" applyFill="1" applyBorder="1" applyAlignment="1" applyProtection="1">
      <alignment vertical="center" shrinkToFit="1"/>
      <protection locked="0"/>
    </xf>
    <xf numFmtId="204" fontId="3" fillId="21" borderId="59" xfId="50" applyNumberFormat="1" applyFont="1" applyFill="1" applyBorder="1" applyAlignment="1" applyProtection="1">
      <alignment vertical="center" shrinkToFit="1"/>
      <protection locked="0"/>
    </xf>
    <xf numFmtId="190" fontId="3" fillId="21" borderId="59" xfId="50" applyNumberFormat="1" applyFont="1" applyFill="1" applyBorder="1" applyAlignment="1" applyProtection="1">
      <alignment vertical="center" shrinkToFit="1"/>
      <protection locked="0"/>
    </xf>
    <xf numFmtId="179" fontId="3" fillId="21" borderId="60" xfId="50" applyNumberFormat="1" applyFont="1" applyFill="1" applyBorder="1" applyAlignment="1" applyProtection="1">
      <alignment vertical="center" shrinkToFit="1"/>
      <protection locked="0"/>
    </xf>
    <xf numFmtId="196" fontId="3" fillId="21" borderId="60" xfId="50" applyNumberFormat="1" applyFont="1" applyFill="1" applyBorder="1" applyAlignment="1" applyProtection="1">
      <alignment vertical="center" shrinkToFit="1"/>
      <protection locked="0"/>
    </xf>
    <xf numFmtId="179" fontId="3" fillId="21" borderId="59" xfId="50" applyNumberFormat="1" applyFont="1" applyFill="1" applyBorder="1" applyAlignment="1" applyProtection="1">
      <alignment vertical="center" shrinkToFit="1"/>
      <protection locked="0"/>
    </xf>
    <xf numFmtId="179" fontId="3" fillId="21" borderId="60" xfId="50" applyNumberFormat="1" applyFont="1" applyFill="1" applyBorder="1" applyAlignment="1">
      <alignment vertical="center" shrinkToFit="1"/>
    </xf>
    <xf numFmtId="205" fontId="3" fillId="21" borderId="60" xfId="50" applyNumberFormat="1" applyFont="1" applyFill="1" applyBorder="1" applyAlignment="1" applyProtection="1">
      <alignment vertical="center" shrinkToFit="1"/>
      <protection locked="0"/>
    </xf>
    <xf numFmtId="188" fontId="3" fillId="21" borderId="35" xfId="50" applyNumberFormat="1" applyFont="1" applyFill="1" applyBorder="1" applyAlignment="1" applyProtection="1">
      <alignment horizontal="center" vertical="center" shrinkToFit="1"/>
      <protection locked="0"/>
    </xf>
    <xf numFmtId="188" fontId="3" fillId="21" borderId="54" xfId="67" applyNumberFormat="1" applyFont="1" applyFill="1" applyBorder="1" applyAlignment="1" applyProtection="1">
      <alignment horizontal="center" vertical="center" shrinkToFit="1"/>
      <protection locked="0"/>
    </xf>
    <xf numFmtId="188" fontId="3" fillId="21" borderId="35" xfId="67" applyNumberFormat="1" applyFont="1" applyFill="1" applyBorder="1" applyAlignment="1" applyProtection="1">
      <alignment horizontal="center" vertical="center" shrinkToFit="1"/>
      <protection locked="0"/>
    </xf>
    <xf numFmtId="180" fontId="3" fillId="21" borderId="35" xfId="67" applyNumberFormat="1" applyFont="1" applyFill="1" applyBorder="1" applyAlignment="1" applyProtection="1">
      <alignment horizontal="center" vertical="center" shrinkToFit="1"/>
      <protection locked="0"/>
    </xf>
    <xf numFmtId="180" fontId="3" fillId="21" borderId="54" xfId="67" applyNumberFormat="1" applyFont="1" applyFill="1" applyBorder="1" applyAlignment="1" applyProtection="1">
      <alignment horizontal="center" vertical="center" shrinkToFit="1"/>
      <protection locked="0"/>
    </xf>
    <xf numFmtId="0" fontId="3" fillId="21" borderId="35" xfId="67" applyFont="1" applyFill="1" applyBorder="1" applyAlignment="1" applyProtection="1">
      <alignment vertical="center" shrinkToFit="1"/>
      <protection locked="0"/>
    </xf>
    <xf numFmtId="0" fontId="3" fillId="21" borderId="54" xfId="67" applyFont="1" applyFill="1" applyBorder="1" applyAlignment="1" applyProtection="1">
      <alignment vertical="center" shrinkToFit="1"/>
      <protection locked="0"/>
    </xf>
    <xf numFmtId="188" fontId="3" fillId="21" borderId="73" xfId="67" applyNumberFormat="1" applyFont="1" applyFill="1" applyBorder="1" applyAlignment="1" applyProtection="1">
      <alignment horizontal="center" vertical="center" shrinkToFit="1"/>
      <protection locked="0"/>
    </xf>
    <xf numFmtId="0" fontId="3" fillId="21" borderId="73" xfId="67" applyFont="1" applyFill="1" applyBorder="1" applyAlignment="1" applyProtection="1">
      <alignment vertical="center" shrinkToFit="1"/>
      <protection locked="0"/>
    </xf>
    <xf numFmtId="188" fontId="3" fillId="21" borderId="51" xfId="67" applyNumberFormat="1" applyFont="1" applyFill="1" applyBorder="1" applyAlignment="1" applyProtection="1">
      <alignment horizontal="center" vertical="center" shrinkToFit="1"/>
      <protection locked="0"/>
    </xf>
    <xf numFmtId="180" fontId="3" fillId="21" borderId="38" xfId="67" applyNumberFormat="1" applyFont="1" applyFill="1" applyBorder="1" applyAlignment="1" applyProtection="1">
      <alignment horizontal="center" vertical="center" shrinkToFit="1"/>
      <protection locked="0"/>
    </xf>
    <xf numFmtId="0" fontId="3" fillId="21" borderId="83" xfId="67" applyFont="1" applyFill="1" applyBorder="1" applyAlignment="1" applyProtection="1">
      <alignment vertical="center" shrinkToFit="1"/>
      <protection locked="0"/>
    </xf>
    <xf numFmtId="0" fontId="3" fillId="21" borderId="61" xfId="67" applyFont="1" applyFill="1" applyBorder="1" applyAlignment="1" applyProtection="1">
      <alignment vertical="center" shrinkToFit="1"/>
      <protection locked="0"/>
    </xf>
    <xf numFmtId="0" fontId="3" fillId="21" borderId="81" xfId="67" applyFont="1" applyFill="1" applyBorder="1" applyAlignment="1" applyProtection="1">
      <alignment vertical="center" shrinkToFit="1"/>
      <protection locked="0"/>
    </xf>
    <xf numFmtId="0" fontId="3" fillId="21" borderId="28" xfId="67" applyFont="1" applyFill="1" applyBorder="1" applyAlignment="1" applyProtection="1">
      <alignment vertical="center" shrinkToFit="1"/>
      <protection locked="0"/>
    </xf>
    <xf numFmtId="0" fontId="3" fillId="21" borderId="138" xfId="67" applyFont="1" applyFill="1" applyBorder="1" applyAlignment="1" applyProtection="1">
      <alignment vertical="center" shrinkToFit="1"/>
      <protection locked="0"/>
    </xf>
    <xf numFmtId="0" fontId="3" fillId="21" borderId="126" xfId="67" applyFont="1" applyFill="1" applyBorder="1" applyAlignment="1" applyProtection="1">
      <alignment vertical="center" shrinkToFit="1"/>
      <protection locked="0"/>
    </xf>
    <xf numFmtId="184" fontId="3" fillId="0" borderId="58" xfId="67" applyNumberFormat="1" applyFont="1" applyFill="1" applyBorder="1" applyAlignment="1" applyProtection="1">
      <alignment horizontal="center" vertical="center" shrinkToFit="1"/>
      <protection hidden="1"/>
    </xf>
    <xf numFmtId="184" fontId="3" fillId="0" borderId="59" xfId="67" applyNumberFormat="1" applyFont="1" applyFill="1" applyBorder="1" applyAlignment="1" applyProtection="1">
      <alignment vertical="center" shrinkToFit="1"/>
      <protection hidden="1"/>
    </xf>
    <xf numFmtId="0" fontId="3" fillId="21" borderId="78" xfId="67" applyFont="1" applyFill="1" applyBorder="1" applyAlignment="1" applyProtection="1">
      <alignment vertical="center" shrinkToFit="1"/>
      <protection locked="0"/>
    </xf>
    <xf numFmtId="191" fontId="3" fillId="21" borderId="50" xfId="67" applyNumberFormat="1" applyFont="1" applyFill="1" applyBorder="1" applyAlignment="1" applyProtection="1">
      <alignment vertical="center" shrinkToFit="1"/>
      <protection locked="0"/>
    </xf>
    <xf numFmtId="191" fontId="3" fillId="21" borderId="33" xfId="67" applyNumberFormat="1" applyFont="1" applyFill="1" applyBorder="1" applyAlignment="1" applyProtection="1">
      <alignment vertical="center" shrinkToFit="1"/>
      <protection locked="0"/>
    </xf>
    <xf numFmtId="191" fontId="3" fillId="21" borderId="52" xfId="67" applyNumberFormat="1" applyFont="1" applyFill="1" applyBorder="1" applyAlignment="1" applyProtection="1">
      <alignment vertical="center" shrinkToFit="1"/>
      <protection locked="0"/>
    </xf>
    <xf numFmtId="191" fontId="3" fillId="21" borderId="61" xfId="67" applyNumberFormat="1" applyFont="1" applyFill="1" applyBorder="1" applyAlignment="1" applyProtection="1">
      <alignment vertical="center" shrinkToFit="1"/>
      <protection locked="0"/>
    </xf>
    <xf numFmtId="191" fontId="3" fillId="21" borderId="78" xfId="67" applyNumberFormat="1" applyFont="1" applyFill="1" applyBorder="1" applyAlignment="1" applyProtection="1">
      <alignment vertical="center" shrinkToFit="1"/>
      <protection/>
    </xf>
    <xf numFmtId="191" fontId="3" fillId="21" borderId="66" xfId="67" applyNumberFormat="1" applyFont="1" applyFill="1" applyBorder="1" applyAlignment="1" applyProtection="1">
      <alignment vertical="center" shrinkToFit="1"/>
      <protection locked="0"/>
    </xf>
    <xf numFmtId="191" fontId="3" fillId="21" borderId="84" xfId="67" applyNumberFormat="1" applyFont="1" applyFill="1" applyBorder="1" applyAlignment="1" applyProtection="1">
      <alignment vertical="center" shrinkToFit="1"/>
      <protection locked="0"/>
    </xf>
    <xf numFmtId="191" fontId="3" fillId="21" borderId="111" xfId="67" applyNumberFormat="1" applyFont="1" applyFill="1" applyBorder="1" applyAlignment="1" applyProtection="1">
      <alignment vertical="center" shrinkToFit="1"/>
      <protection locked="0"/>
    </xf>
    <xf numFmtId="191" fontId="3" fillId="21" borderId="83" xfId="67" applyNumberFormat="1" applyFont="1" applyFill="1" applyBorder="1" applyAlignment="1" applyProtection="1">
      <alignment vertical="center" shrinkToFit="1"/>
      <protection locked="0"/>
    </xf>
    <xf numFmtId="191" fontId="3" fillId="21" borderId="35" xfId="67" applyNumberFormat="1" applyFont="1" applyFill="1" applyBorder="1" applyAlignment="1" applyProtection="1">
      <alignment vertical="center" shrinkToFit="1"/>
      <protection locked="0"/>
    </xf>
    <xf numFmtId="191" fontId="3" fillId="21" borderId="67" xfId="67" applyNumberFormat="1" applyFont="1" applyFill="1" applyBorder="1" applyAlignment="1" applyProtection="1">
      <alignment vertical="center" shrinkToFit="1"/>
      <protection locked="0"/>
    </xf>
    <xf numFmtId="191" fontId="3" fillId="21" borderId="83" xfId="67" applyNumberFormat="1" applyFont="1" applyFill="1" applyBorder="1" applyAlignment="1" applyProtection="1">
      <alignment vertical="center" shrinkToFit="1"/>
      <protection/>
    </xf>
    <xf numFmtId="191" fontId="3" fillId="21" borderId="53" xfId="67" applyNumberFormat="1" applyFont="1" applyFill="1" applyBorder="1" applyAlignment="1" applyProtection="1">
      <alignment vertical="center" shrinkToFit="1"/>
      <protection locked="0"/>
    </xf>
    <xf numFmtId="191" fontId="3" fillId="21" borderId="79" xfId="67" applyNumberFormat="1" applyFont="1" applyFill="1" applyBorder="1" applyAlignment="1" applyProtection="1">
      <alignment vertical="center" shrinkToFit="1"/>
      <protection locked="0"/>
    </xf>
    <xf numFmtId="191" fontId="3" fillId="21" borderId="80" xfId="67" applyNumberFormat="1" applyFont="1" applyFill="1" applyBorder="1" applyAlignment="1" applyProtection="1">
      <alignment vertical="center" shrinkToFit="1"/>
      <protection locked="0"/>
    </xf>
    <xf numFmtId="191" fontId="3" fillId="21" borderId="61" xfId="67" applyNumberFormat="1" applyFont="1" applyFill="1" applyBorder="1" applyAlignment="1" applyProtection="1">
      <alignment vertical="center" shrinkToFit="1"/>
      <protection/>
    </xf>
    <xf numFmtId="191" fontId="3" fillId="21" borderId="69" xfId="67" applyNumberFormat="1" applyFont="1" applyFill="1" applyBorder="1" applyAlignment="1" applyProtection="1">
      <alignment vertical="center" shrinkToFit="1"/>
      <protection locked="0"/>
    </xf>
    <xf numFmtId="191" fontId="3" fillId="21" borderId="82" xfId="67" applyNumberFormat="1" applyFont="1" applyFill="1" applyBorder="1" applyAlignment="1" applyProtection="1">
      <alignment vertical="center" shrinkToFit="1"/>
      <protection locked="0"/>
    </xf>
    <xf numFmtId="191" fontId="3" fillId="21" borderId="97" xfId="67" applyNumberFormat="1" applyFont="1" applyFill="1" applyBorder="1" applyAlignment="1" applyProtection="1">
      <alignment vertical="center" shrinkToFit="1"/>
      <protection locked="0"/>
    </xf>
    <xf numFmtId="191" fontId="3" fillId="21" borderId="81" xfId="67" applyNumberFormat="1" applyFont="1" applyFill="1" applyBorder="1" applyAlignment="1" applyProtection="1">
      <alignment vertical="center" shrinkToFit="1"/>
      <protection locked="0"/>
    </xf>
    <xf numFmtId="191" fontId="3" fillId="21" borderId="73" xfId="67" applyNumberFormat="1" applyFont="1" applyFill="1" applyBorder="1" applyAlignment="1" applyProtection="1">
      <alignment vertical="center" shrinkToFit="1"/>
      <protection locked="0"/>
    </xf>
    <xf numFmtId="191" fontId="3" fillId="21" borderId="81" xfId="67" applyNumberFormat="1" applyFont="1" applyFill="1" applyBorder="1" applyAlignment="1" applyProtection="1">
      <alignment vertical="center" shrinkToFit="1"/>
      <protection/>
    </xf>
    <xf numFmtId="191" fontId="3" fillId="21" borderId="62" xfId="67" applyNumberFormat="1" applyFont="1" applyFill="1" applyBorder="1" applyAlignment="1" applyProtection="1">
      <alignment vertical="center" shrinkToFit="1"/>
      <protection locked="0"/>
    </xf>
    <xf numFmtId="191" fontId="3" fillId="21" borderId="54" xfId="67" applyNumberFormat="1" applyFont="1" applyFill="1" applyBorder="1" applyAlignment="1" applyProtection="1">
      <alignment vertical="center" shrinkToFit="1"/>
      <protection locked="0"/>
    </xf>
    <xf numFmtId="191" fontId="3" fillId="21" borderId="211" xfId="67" applyNumberFormat="1" applyFont="1" applyFill="1" applyBorder="1" applyAlignment="1" applyProtection="1">
      <alignment vertical="center" shrinkToFit="1"/>
      <protection locked="0"/>
    </xf>
    <xf numFmtId="191" fontId="3" fillId="21" borderId="94" xfId="67" applyNumberFormat="1" applyFont="1" applyFill="1" applyBorder="1" applyAlignment="1" applyProtection="1">
      <alignment vertical="center" shrinkToFit="1"/>
      <protection locked="0"/>
    </xf>
    <xf numFmtId="191" fontId="3" fillId="21" borderId="0" xfId="67" applyNumberFormat="1" applyFont="1" applyFill="1" applyBorder="1" applyAlignment="1" applyProtection="1">
      <alignment vertical="center" shrinkToFit="1"/>
      <protection locked="0"/>
    </xf>
    <xf numFmtId="191" fontId="3" fillId="21" borderId="138" xfId="67" applyNumberFormat="1" applyFont="1" applyFill="1" applyBorder="1" applyAlignment="1" applyProtection="1">
      <alignment vertical="center" shrinkToFit="1"/>
      <protection locked="0"/>
    </xf>
    <xf numFmtId="191" fontId="3" fillId="21" borderId="38" xfId="67" applyNumberFormat="1" applyFont="1" applyFill="1" applyBorder="1" applyAlignment="1" applyProtection="1">
      <alignment vertical="center" shrinkToFit="1"/>
      <protection locked="0"/>
    </xf>
    <xf numFmtId="191" fontId="3" fillId="21" borderId="138" xfId="67" applyNumberFormat="1" applyFont="1" applyFill="1" applyBorder="1" applyAlignment="1" applyProtection="1">
      <alignment vertical="center" shrinkToFit="1"/>
      <protection/>
    </xf>
    <xf numFmtId="191" fontId="3" fillId="21" borderId="51" xfId="67" applyNumberFormat="1" applyFont="1" applyFill="1" applyBorder="1" applyAlignment="1" applyProtection="1">
      <alignment vertical="center" shrinkToFit="1"/>
      <protection locked="0"/>
    </xf>
    <xf numFmtId="191" fontId="3" fillId="21" borderId="128" xfId="67" applyNumberFormat="1" applyFont="1" applyFill="1" applyBorder="1" applyAlignment="1" applyProtection="1">
      <alignment vertical="center" shrinkToFit="1"/>
      <protection locked="0"/>
    </xf>
    <xf numFmtId="191" fontId="3" fillId="21" borderId="78" xfId="67" applyNumberFormat="1" applyFont="1" applyFill="1" applyBorder="1" applyAlignment="1" applyProtection="1">
      <alignment vertical="center" shrinkToFit="1"/>
      <protection locked="0"/>
    </xf>
    <xf numFmtId="191" fontId="3" fillId="21" borderId="135" xfId="67" applyNumberFormat="1" applyFont="1" applyFill="1" applyBorder="1" applyAlignment="1" applyProtection="1">
      <alignment vertical="center" shrinkToFit="1"/>
      <protection locked="0"/>
    </xf>
    <xf numFmtId="191" fontId="3" fillId="21" borderId="129" xfId="67" applyNumberFormat="1" applyFont="1" applyFill="1" applyBorder="1" applyAlignment="1" applyProtection="1">
      <alignment vertical="center" shrinkToFit="1"/>
      <protection locked="0"/>
    </xf>
    <xf numFmtId="191" fontId="3" fillId="21" borderId="105" xfId="67" applyNumberFormat="1" applyFont="1" applyFill="1" applyBorder="1" applyAlignment="1" applyProtection="1">
      <alignment vertical="center" shrinkToFit="1"/>
      <protection locked="0"/>
    </xf>
    <xf numFmtId="191" fontId="3" fillId="21" borderId="126" xfId="67" applyNumberFormat="1" applyFont="1" applyFill="1" applyBorder="1" applyAlignment="1" applyProtection="1">
      <alignment vertical="center" shrinkToFit="1"/>
      <protection locked="0"/>
    </xf>
    <xf numFmtId="191" fontId="3" fillId="21" borderId="104" xfId="67" applyNumberFormat="1" applyFont="1" applyFill="1" applyBorder="1" applyAlignment="1" applyProtection="1">
      <alignment vertical="center" shrinkToFit="1"/>
      <protection locked="0"/>
    </xf>
    <xf numFmtId="191" fontId="3" fillId="21" borderId="130" xfId="67" applyNumberFormat="1" applyFont="1" applyFill="1" applyBorder="1" applyAlignment="1" applyProtection="1">
      <alignment vertical="center" shrinkToFit="1"/>
      <protection locked="0"/>
    </xf>
    <xf numFmtId="38" fontId="3" fillId="21" borderId="54" xfId="50" applyFont="1" applyFill="1" applyBorder="1" applyAlignment="1">
      <alignment vertical="center" shrinkToFit="1"/>
    </xf>
    <xf numFmtId="38" fontId="3" fillId="0" borderId="41" xfId="50" applyFont="1" applyFill="1" applyBorder="1" applyAlignment="1">
      <alignment horizontal="center" vertical="center"/>
    </xf>
    <xf numFmtId="178" fontId="3" fillId="21" borderId="55" xfId="67" applyNumberFormat="1" applyFont="1" applyFill="1" applyBorder="1" applyAlignment="1" applyProtection="1">
      <alignment vertical="center" shrinkToFit="1"/>
      <protection locked="0"/>
    </xf>
    <xf numFmtId="178" fontId="3" fillId="21" borderId="61" xfId="67" applyNumberFormat="1" applyFont="1" applyFill="1" applyBorder="1" applyAlignment="1" applyProtection="1">
      <alignment vertical="center" shrinkToFit="1"/>
      <protection locked="0"/>
    </xf>
    <xf numFmtId="178" fontId="3" fillId="21" borderId="54" xfId="67" applyNumberFormat="1" applyFont="1" applyFill="1" applyBorder="1" applyAlignment="1" applyProtection="1">
      <alignment vertical="center" shrinkToFit="1"/>
      <protection locked="0"/>
    </xf>
    <xf numFmtId="178" fontId="3" fillId="21" borderId="79" xfId="67" applyNumberFormat="1" applyFont="1" applyFill="1" applyBorder="1" applyAlignment="1" applyProtection="1">
      <alignment vertical="center" shrinkToFit="1"/>
      <protection hidden="1"/>
    </xf>
    <xf numFmtId="178" fontId="3" fillId="21" borderId="61" xfId="67" applyNumberFormat="1" applyFont="1" applyFill="1" applyBorder="1" applyAlignment="1" applyProtection="1">
      <alignment vertical="center" shrinkToFit="1"/>
      <protection hidden="1"/>
    </xf>
    <xf numFmtId="178" fontId="3" fillId="21" borderId="62" xfId="67" applyNumberFormat="1" applyFont="1" applyFill="1" applyBorder="1" applyAlignment="1" applyProtection="1">
      <alignment vertical="center" shrinkToFit="1"/>
      <protection hidden="1"/>
    </xf>
    <xf numFmtId="178" fontId="3" fillId="21" borderId="54" xfId="67" applyNumberFormat="1" applyFont="1" applyFill="1" applyBorder="1" applyAlignment="1" applyProtection="1">
      <alignment vertical="center" shrinkToFit="1"/>
      <protection hidden="1"/>
    </xf>
    <xf numFmtId="178" fontId="3" fillId="21" borderId="68" xfId="67" applyNumberFormat="1" applyFont="1" applyFill="1" applyBorder="1" applyAlignment="1" applyProtection="1">
      <alignment vertical="center" shrinkToFit="1"/>
      <protection hidden="1"/>
    </xf>
    <xf numFmtId="178" fontId="3" fillId="21" borderId="80" xfId="67" applyNumberFormat="1" applyFont="1" applyFill="1" applyBorder="1" applyAlignment="1" applyProtection="1">
      <alignment vertical="center" shrinkToFit="1"/>
      <protection hidden="1"/>
    </xf>
    <xf numFmtId="0" fontId="3" fillId="21" borderId="142" xfId="67" applyFont="1" applyFill="1" applyBorder="1" applyAlignment="1" applyProtection="1">
      <alignment vertical="center" shrinkToFit="1"/>
      <protection locked="0"/>
    </xf>
    <xf numFmtId="0" fontId="3" fillId="21" borderId="68" xfId="67" applyFont="1" applyFill="1" applyBorder="1" applyAlignment="1" applyProtection="1">
      <alignment vertical="center" shrinkToFit="1"/>
      <protection locked="0"/>
    </xf>
    <xf numFmtId="0" fontId="3" fillId="21" borderId="133" xfId="67" applyFont="1" applyFill="1" applyBorder="1" applyAlignment="1" applyProtection="1">
      <alignment vertical="center" shrinkToFit="1"/>
      <protection locked="0"/>
    </xf>
    <xf numFmtId="0" fontId="3" fillId="21" borderId="125" xfId="67" applyFont="1" applyFill="1" applyBorder="1" applyAlignment="1" applyProtection="1">
      <alignment vertical="center" shrinkToFit="1"/>
      <protection locked="0"/>
    </xf>
    <xf numFmtId="0" fontId="3" fillId="21" borderId="61" xfId="67" applyFont="1" applyFill="1" applyBorder="1" applyAlignment="1" applyProtection="1">
      <alignment horizontal="center" vertical="center" shrinkToFit="1"/>
      <protection locked="0"/>
    </xf>
    <xf numFmtId="193" fontId="3" fillId="21" borderId="61" xfId="67" applyNumberFormat="1" applyFont="1" applyFill="1" applyBorder="1" applyAlignment="1" applyProtection="1">
      <alignment horizontal="center" vertical="center" shrinkToFit="1"/>
      <protection locked="0"/>
    </xf>
    <xf numFmtId="226" fontId="3" fillId="0" borderId="26" xfId="67" applyNumberFormat="1" applyFont="1" applyFill="1" applyBorder="1" applyAlignment="1">
      <alignment horizontal="center" vertical="center" shrinkToFit="1"/>
      <protection/>
    </xf>
    <xf numFmtId="0" fontId="3" fillId="0" borderId="140" xfId="67" applyFont="1" applyFill="1" applyBorder="1" applyAlignment="1">
      <alignment horizontal="center" vertical="center" shrinkToFit="1"/>
      <protection/>
    </xf>
    <xf numFmtId="38" fontId="6" fillId="21" borderId="39" xfId="50" applyFont="1" applyFill="1" applyBorder="1" applyAlignment="1" applyProtection="1">
      <alignment horizontal="center" vertical="center"/>
      <protection hidden="1"/>
    </xf>
    <xf numFmtId="38" fontId="6" fillId="21" borderId="40" xfId="50" applyFont="1" applyFill="1" applyBorder="1" applyAlignment="1" applyProtection="1">
      <alignment horizontal="center" vertical="center"/>
      <protection hidden="1"/>
    </xf>
    <xf numFmtId="38" fontId="6" fillId="21" borderId="87" xfId="50" applyFont="1" applyFill="1" applyBorder="1" applyAlignment="1" applyProtection="1">
      <alignment horizontal="center" vertical="center"/>
      <protection hidden="1"/>
    </xf>
    <xf numFmtId="38" fontId="3" fillId="21" borderId="47" xfId="50" applyFont="1" applyFill="1" applyBorder="1" applyAlignment="1" applyProtection="1">
      <alignment horizontal="center" vertical="center"/>
      <protection locked="0"/>
    </xf>
    <xf numFmtId="227" fontId="3" fillId="0" borderId="52" xfId="67" applyNumberFormat="1" applyFont="1" applyFill="1" applyBorder="1" applyAlignment="1" applyProtection="1">
      <alignment horizontal="center" vertical="center" shrinkToFit="1"/>
      <protection hidden="1"/>
    </xf>
    <xf numFmtId="38" fontId="3" fillId="0" borderId="50" xfId="50" applyFont="1" applyFill="1" applyBorder="1" applyAlignment="1" applyProtection="1">
      <alignment horizontal="center" vertical="center" shrinkToFit="1"/>
      <protection hidden="1"/>
    </xf>
    <xf numFmtId="38" fontId="3" fillId="0" borderId="33" xfId="50" applyFont="1" applyFill="1" applyBorder="1" applyAlignment="1" applyProtection="1">
      <alignment horizontal="center" vertical="center" shrinkToFit="1"/>
      <protection hidden="1"/>
    </xf>
    <xf numFmtId="38" fontId="3" fillId="0" borderId="142" xfId="50" applyFont="1" applyFill="1" applyBorder="1" applyAlignment="1" applyProtection="1">
      <alignment horizontal="center" vertical="center" shrinkToFit="1"/>
      <protection hidden="1"/>
    </xf>
    <xf numFmtId="38" fontId="3" fillId="0" borderId="66" xfId="50" applyFont="1" applyFill="1" applyBorder="1" applyAlignment="1" applyProtection="1">
      <alignment horizontal="center" vertical="center" shrinkToFit="1"/>
      <protection hidden="1"/>
    </xf>
    <xf numFmtId="38" fontId="3" fillId="0" borderId="137" xfId="50" applyFont="1" applyFill="1" applyBorder="1" applyAlignment="1" applyProtection="1">
      <alignment horizontal="center" vertical="center" shrinkToFit="1"/>
      <protection hidden="1"/>
    </xf>
    <xf numFmtId="38" fontId="3" fillId="0" borderId="224" xfId="50" applyFont="1" applyFill="1" applyBorder="1" applyAlignment="1" applyProtection="1">
      <alignment horizontal="center" vertical="center" shrinkToFit="1"/>
      <protection hidden="1"/>
    </xf>
    <xf numFmtId="38" fontId="3" fillId="0" borderId="225" xfId="50" applyFont="1" applyFill="1" applyBorder="1" applyAlignment="1" applyProtection="1">
      <alignment horizontal="center" vertical="center" shrinkToFit="1"/>
      <protection hidden="1"/>
    </xf>
    <xf numFmtId="38" fontId="3" fillId="0" borderId="226" xfId="50" applyFont="1" applyFill="1" applyBorder="1" applyAlignment="1" applyProtection="1">
      <alignment horizontal="center" vertical="center" shrinkToFit="1"/>
      <protection hidden="1"/>
    </xf>
    <xf numFmtId="0" fontId="3" fillId="0" borderId="83" xfId="67" applyFont="1" applyFill="1" applyBorder="1" applyAlignment="1" applyProtection="1">
      <alignment horizontal="center" vertical="center" shrinkToFit="1"/>
      <protection hidden="1"/>
    </xf>
    <xf numFmtId="0" fontId="3" fillId="21" borderId="137" xfId="67" applyFont="1" applyFill="1" applyBorder="1" applyAlignment="1" applyProtection="1">
      <alignment vertical="center" shrinkToFit="1"/>
      <protection locked="0"/>
    </xf>
    <xf numFmtId="38" fontId="3" fillId="0" borderId="211" xfId="50" applyFont="1" applyFill="1" applyBorder="1" applyAlignment="1" applyProtection="1">
      <alignment horizontal="center" vertical="center" shrinkToFit="1"/>
      <protection hidden="1"/>
    </xf>
    <xf numFmtId="38" fontId="3" fillId="0" borderId="131" xfId="50" applyFont="1" applyFill="1" applyBorder="1" applyAlignment="1" applyProtection="1">
      <alignment horizontal="center" vertical="center" shrinkToFit="1"/>
      <protection hidden="1"/>
    </xf>
    <xf numFmtId="0" fontId="3" fillId="21" borderId="131" xfId="67" applyFont="1" applyFill="1" applyBorder="1" applyAlignment="1" applyProtection="1">
      <alignment vertical="center" shrinkToFit="1"/>
      <protection locked="0"/>
    </xf>
    <xf numFmtId="0" fontId="3" fillId="21" borderId="136" xfId="67" applyFont="1" applyFill="1" applyBorder="1" applyAlignment="1" applyProtection="1">
      <alignment vertical="center" shrinkToFit="1"/>
      <protection locked="0"/>
    </xf>
    <xf numFmtId="38" fontId="3" fillId="0" borderId="106" xfId="50" applyFont="1" applyFill="1" applyBorder="1" applyAlignment="1" applyProtection="1">
      <alignment vertical="center" shrinkToFit="1"/>
      <protection hidden="1"/>
    </xf>
    <xf numFmtId="38" fontId="3" fillId="0" borderId="28" xfId="50" applyFont="1" applyFill="1" applyBorder="1" applyAlignment="1" applyProtection="1">
      <alignment vertical="center" shrinkToFit="1"/>
      <protection hidden="1"/>
    </xf>
    <xf numFmtId="0" fontId="3" fillId="0" borderId="131" xfId="67" applyFont="1" applyFill="1" applyBorder="1" applyAlignment="1" applyProtection="1">
      <alignment vertical="center" shrinkToFit="1"/>
      <protection locked="0"/>
    </xf>
    <xf numFmtId="38" fontId="3" fillId="0" borderId="166" xfId="50" applyFont="1" applyFill="1" applyBorder="1" applyAlignment="1" applyProtection="1">
      <alignment vertical="center" shrinkToFit="1"/>
      <protection hidden="1"/>
    </xf>
    <xf numFmtId="0" fontId="3" fillId="0" borderId="166" xfId="67" applyFont="1" applyFill="1" applyBorder="1" applyAlignment="1" applyProtection="1">
      <alignment vertical="center" shrinkToFit="1"/>
      <protection locked="0"/>
    </xf>
    <xf numFmtId="184" fontId="3" fillId="0" borderId="60" xfId="67" applyNumberFormat="1" applyFont="1" applyFill="1" applyBorder="1" applyAlignment="1" applyProtection="1">
      <alignment vertical="center" shrinkToFit="1"/>
      <protection hidden="1"/>
    </xf>
    <xf numFmtId="178" fontId="3" fillId="21" borderId="111" xfId="67" applyNumberFormat="1" applyFont="1" applyFill="1" applyBorder="1" applyAlignment="1" applyProtection="1">
      <alignment vertical="center" shrinkToFit="1"/>
      <protection hidden="1"/>
    </xf>
    <xf numFmtId="178" fontId="3" fillId="21" borderId="35" xfId="67" applyNumberFormat="1" applyFont="1" applyFill="1" applyBorder="1" applyAlignment="1" applyProtection="1">
      <alignment vertical="center" shrinkToFit="1"/>
      <protection hidden="1"/>
    </xf>
    <xf numFmtId="178" fontId="3" fillId="21" borderId="83" xfId="67" applyNumberFormat="1" applyFont="1" applyFill="1" applyBorder="1" applyAlignment="1" applyProtection="1">
      <alignment vertical="center" shrinkToFit="1"/>
      <protection hidden="1"/>
    </xf>
    <xf numFmtId="178" fontId="3" fillId="21" borderId="67" xfId="67" applyNumberFormat="1" applyFont="1" applyFill="1" applyBorder="1" applyAlignment="1" applyProtection="1">
      <alignment vertical="center" shrinkToFit="1"/>
      <protection hidden="1"/>
    </xf>
    <xf numFmtId="191" fontId="3" fillId="21" borderId="53" xfId="67" applyNumberFormat="1" applyFont="1" applyFill="1" applyBorder="1" applyAlignment="1" applyProtection="1">
      <alignment vertical="center" shrinkToFit="1"/>
      <protection/>
    </xf>
    <xf numFmtId="191" fontId="3" fillId="21" borderId="64" xfId="67" applyNumberFormat="1" applyFont="1" applyFill="1" applyBorder="1" applyAlignment="1" applyProtection="1">
      <alignment vertical="center" shrinkToFit="1"/>
      <protection/>
    </xf>
    <xf numFmtId="191" fontId="3" fillId="21" borderId="127" xfId="67" applyNumberFormat="1" applyFont="1" applyFill="1" applyBorder="1" applyAlignment="1" applyProtection="1">
      <alignment vertical="center" shrinkToFit="1"/>
      <protection/>
    </xf>
    <xf numFmtId="0" fontId="3" fillId="0" borderId="227" xfId="0" applyFont="1" applyFill="1" applyBorder="1" applyAlignment="1">
      <alignment horizontal="center" vertical="center"/>
    </xf>
    <xf numFmtId="178" fontId="3" fillId="0" borderId="228" xfId="50" applyNumberFormat="1" applyFont="1" applyFill="1" applyBorder="1" applyAlignment="1">
      <alignment vertical="center"/>
    </xf>
    <xf numFmtId="178" fontId="3" fillId="0" borderId="80" xfId="50" applyNumberFormat="1" applyFont="1" applyFill="1" applyBorder="1" applyAlignment="1">
      <alignment vertical="center"/>
    </xf>
    <xf numFmtId="178" fontId="3" fillId="0" borderId="229" xfId="50" applyNumberFormat="1" applyFont="1" applyFill="1" applyBorder="1" applyAlignment="1">
      <alignment vertical="center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38" fontId="3" fillId="21" borderId="53" xfId="50" applyFont="1" applyFill="1" applyBorder="1" applyAlignment="1" applyProtection="1">
      <alignment vertical="center" shrinkToFit="1"/>
      <protection locked="0"/>
    </xf>
    <xf numFmtId="38" fontId="3" fillId="21" borderId="53" xfId="50" applyFont="1" applyFill="1" applyBorder="1" applyAlignment="1">
      <alignment vertical="center" shrinkToFit="1"/>
    </xf>
    <xf numFmtId="38" fontId="3" fillId="0" borderId="53" xfId="50" applyFont="1" applyFill="1" applyBorder="1" applyAlignment="1">
      <alignment vertical="center" shrinkToFit="1"/>
    </xf>
    <xf numFmtId="38" fontId="3" fillId="0" borderId="59" xfId="50" applyFont="1" applyFill="1" applyBorder="1" applyAlignment="1">
      <alignment vertical="center" shrinkToFit="1"/>
    </xf>
    <xf numFmtId="38" fontId="3" fillId="0" borderId="60" xfId="50" applyFont="1" applyFill="1" applyBorder="1" applyAlignment="1">
      <alignment vertical="center" shrinkToFit="1"/>
    </xf>
    <xf numFmtId="178" fontId="3" fillId="21" borderId="114" xfId="50" applyNumberFormat="1" applyFont="1" applyFill="1" applyBorder="1" applyAlignment="1">
      <alignment vertical="center"/>
    </xf>
    <xf numFmtId="0" fontId="3" fillId="21" borderId="48" xfId="67" applyFont="1" applyFill="1" applyBorder="1" applyAlignment="1" applyProtection="1">
      <alignment horizontal="center" vertical="center" shrinkToFit="1"/>
      <protection locked="0"/>
    </xf>
    <xf numFmtId="38" fontId="14" fillId="0" borderId="230" xfId="50" applyFont="1" applyFill="1" applyBorder="1" applyAlignment="1" applyProtection="1">
      <alignment vertical="center" shrinkToFit="1"/>
      <protection hidden="1"/>
    </xf>
    <xf numFmtId="38" fontId="14" fillId="0" borderId="191" xfId="50" applyFont="1" applyFill="1" applyBorder="1" applyAlignment="1" applyProtection="1">
      <alignment vertical="center" shrinkToFit="1"/>
      <protection hidden="1"/>
    </xf>
    <xf numFmtId="195" fontId="14" fillId="0" borderId="0" xfId="67" applyNumberFormat="1" applyFont="1" applyFill="1" applyBorder="1" applyAlignment="1">
      <alignment horizontal="center" vertical="center" shrinkToFit="1"/>
      <protection/>
    </xf>
    <xf numFmtId="38" fontId="3" fillId="0" borderId="145" xfId="50" applyFont="1" applyFill="1" applyBorder="1" applyAlignment="1" applyProtection="1">
      <alignment vertical="center" shrinkToFit="1"/>
      <protection/>
    </xf>
    <xf numFmtId="38" fontId="3" fillId="0" borderId="145" xfId="50" applyFont="1" applyFill="1" applyBorder="1" applyAlignment="1" applyProtection="1" quotePrefix="1">
      <alignment vertical="center" shrinkToFit="1"/>
      <protection hidden="1"/>
    </xf>
    <xf numFmtId="38" fontId="3" fillId="0" borderId="158" xfId="50" applyFont="1" applyFill="1" applyBorder="1" applyAlignment="1" applyProtection="1">
      <alignment vertical="center" shrinkToFit="1"/>
      <protection hidden="1"/>
    </xf>
    <xf numFmtId="38" fontId="3" fillId="0" borderId="163" xfId="50" applyFont="1" applyFill="1" applyBorder="1" applyAlignment="1" applyProtection="1" quotePrefix="1">
      <alignment vertical="center" shrinkToFit="1"/>
      <protection hidden="1"/>
    </xf>
    <xf numFmtId="38" fontId="3" fillId="0" borderId="214" xfId="50" applyFont="1" applyFill="1" applyBorder="1" applyAlignment="1" applyProtection="1">
      <alignment vertical="center" shrinkToFit="1"/>
      <protection hidden="1"/>
    </xf>
    <xf numFmtId="38" fontId="14" fillId="0" borderId="231" xfId="50" applyFont="1" applyFill="1" applyBorder="1" applyAlignment="1" applyProtection="1">
      <alignment vertical="center" shrinkToFit="1"/>
      <protection hidden="1"/>
    </xf>
    <xf numFmtId="38" fontId="14" fillId="0" borderId="199" xfId="50" applyFont="1" applyFill="1" applyBorder="1" applyAlignment="1" applyProtection="1">
      <alignment vertical="center" shrinkToFit="1"/>
      <protection hidden="1"/>
    </xf>
    <xf numFmtId="0" fontId="3" fillId="24" borderId="0" xfId="66" applyFont="1" applyFill="1" applyBorder="1" applyAlignment="1" applyProtection="1">
      <alignment horizontal="distributed" vertical="center"/>
      <protection locked="0"/>
    </xf>
    <xf numFmtId="49" fontId="7" fillId="21" borderId="31" xfId="66" applyNumberFormat="1" applyFont="1" applyFill="1" applyBorder="1" applyAlignment="1" applyProtection="1">
      <alignment horizontal="center" vertical="center"/>
      <protection locked="0"/>
    </xf>
    <xf numFmtId="49" fontId="7" fillId="21" borderId="134" xfId="66" applyNumberFormat="1" applyFont="1" applyFill="1" applyBorder="1" applyAlignment="1" applyProtection="1">
      <alignment horizontal="center" vertical="center"/>
      <protection locked="0"/>
    </xf>
    <xf numFmtId="49" fontId="7" fillId="21" borderId="166" xfId="66" applyNumberFormat="1" applyFont="1" applyFill="1" applyBorder="1" applyAlignment="1" applyProtection="1">
      <alignment horizontal="center" vertical="center"/>
      <protection locked="0"/>
    </xf>
    <xf numFmtId="0" fontId="7" fillId="21" borderId="232" xfId="66" applyFont="1" applyFill="1" applyBorder="1" applyAlignment="1" applyProtection="1">
      <alignment horizontal="center" vertical="center"/>
      <protection locked="0"/>
    </xf>
    <xf numFmtId="0" fontId="7" fillId="21" borderId="233" xfId="66" applyFont="1" applyFill="1" applyBorder="1" applyAlignment="1" applyProtection="1">
      <alignment horizontal="center" vertical="center"/>
      <protection locked="0"/>
    </xf>
    <xf numFmtId="0" fontId="7" fillId="21" borderId="234" xfId="66" applyFont="1" applyFill="1" applyBorder="1" applyAlignment="1" applyProtection="1">
      <alignment horizontal="center" vertical="center"/>
      <protection locked="0"/>
    </xf>
    <xf numFmtId="49" fontId="7" fillId="21" borderId="30" xfId="66" applyNumberFormat="1" applyFont="1" applyFill="1" applyBorder="1" applyAlignment="1" applyProtection="1">
      <alignment horizontal="center" vertical="center"/>
      <protection locked="0"/>
    </xf>
    <xf numFmtId="49" fontId="7" fillId="21" borderId="25" xfId="66" applyNumberFormat="1" applyFont="1" applyFill="1" applyBorder="1" applyAlignment="1" applyProtection="1">
      <alignment horizontal="center" vertical="center"/>
      <protection locked="0"/>
    </xf>
    <xf numFmtId="49" fontId="7" fillId="21" borderId="125" xfId="66" applyNumberFormat="1" applyFont="1" applyFill="1" applyBorder="1" applyAlignment="1" applyProtection="1">
      <alignment horizontal="center" vertical="center"/>
      <protection locked="0"/>
    </xf>
    <xf numFmtId="49" fontId="7" fillId="21" borderId="31" xfId="66" applyNumberFormat="1" applyFont="1" applyFill="1" applyBorder="1" applyAlignment="1" applyProtection="1">
      <alignment horizontal="distributed" vertical="center"/>
      <protection locked="0"/>
    </xf>
    <xf numFmtId="49" fontId="7" fillId="21" borderId="134" xfId="66" applyNumberFormat="1" applyFont="1" applyFill="1" applyBorder="1" applyAlignment="1" applyProtection="1">
      <alignment horizontal="distributed" vertical="center"/>
      <protection locked="0"/>
    </xf>
    <xf numFmtId="49" fontId="7" fillId="21" borderId="166" xfId="66" applyNumberFormat="1" applyFont="1" applyFill="1" applyBorder="1" applyAlignment="1" applyProtection="1">
      <alignment horizontal="distributed" vertical="center"/>
      <protection locked="0"/>
    </xf>
    <xf numFmtId="0" fontId="3" fillId="24" borderId="29" xfId="66" applyFont="1" applyFill="1" applyBorder="1" applyAlignment="1">
      <alignment horizontal="right" vertical="center"/>
      <protection/>
    </xf>
    <xf numFmtId="0" fontId="3" fillId="24" borderId="42" xfId="66" applyFont="1" applyFill="1" applyBorder="1" applyAlignment="1">
      <alignment horizontal="right" vertical="center"/>
      <protection/>
    </xf>
    <xf numFmtId="0" fontId="3" fillId="24" borderId="76" xfId="66" applyFont="1" applyFill="1" applyBorder="1" applyAlignment="1">
      <alignment horizontal="right" vertical="center"/>
      <protection/>
    </xf>
    <xf numFmtId="0" fontId="3" fillId="24" borderId="112" xfId="66" applyFont="1" applyFill="1" applyBorder="1" applyAlignment="1">
      <alignment horizontal="right" vertical="center"/>
      <protection/>
    </xf>
    <xf numFmtId="0" fontId="3" fillId="24" borderId="0" xfId="66" applyFont="1" applyFill="1" applyBorder="1" applyAlignment="1">
      <alignment horizontal="right" vertical="center"/>
      <protection/>
    </xf>
    <xf numFmtId="0" fontId="3" fillId="24" borderId="131" xfId="66" applyFont="1" applyFill="1" applyBorder="1" applyAlignment="1">
      <alignment horizontal="right" vertical="center"/>
      <protection/>
    </xf>
    <xf numFmtId="0" fontId="3" fillId="24" borderId="30" xfId="66" applyFont="1" applyFill="1" applyBorder="1" applyAlignment="1">
      <alignment horizontal="right" vertical="center"/>
      <protection/>
    </xf>
    <xf numFmtId="0" fontId="3" fillId="24" borderId="25" xfId="66" applyFont="1" applyFill="1" applyBorder="1" applyAlignment="1">
      <alignment horizontal="right" vertical="center"/>
      <protection/>
    </xf>
    <xf numFmtId="0" fontId="3" fillId="24" borderId="125" xfId="66" applyFont="1" applyFill="1" applyBorder="1" applyAlignment="1">
      <alignment horizontal="right" vertical="center"/>
      <protection/>
    </xf>
    <xf numFmtId="0" fontId="22" fillId="0" borderId="0" xfId="66" applyFont="1" applyAlignment="1">
      <alignment horizontal="center" vertical="center"/>
      <protection/>
    </xf>
    <xf numFmtId="0" fontId="18" fillId="0" borderId="0" xfId="66" applyFont="1" applyAlignment="1">
      <alignment horizontal="distributed" vertical="center"/>
      <protection/>
    </xf>
    <xf numFmtId="0" fontId="22" fillId="24" borderId="0" xfId="66" applyFont="1" applyFill="1" applyAlignment="1">
      <alignment horizontal="center" vertical="center"/>
      <protection/>
    </xf>
    <xf numFmtId="0" fontId="0" fillId="24" borderId="0" xfId="0" applyFill="1" applyAlignment="1">
      <alignment vertical="center"/>
    </xf>
    <xf numFmtId="0" fontId="7" fillId="21" borderId="112" xfId="66" applyFont="1" applyFill="1" applyBorder="1" applyAlignment="1" applyProtection="1">
      <alignment horizontal="center" vertical="center"/>
      <protection locked="0"/>
    </xf>
    <xf numFmtId="0" fontId="7" fillId="21" borderId="0" xfId="66" applyFont="1" applyFill="1" applyBorder="1" applyAlignment="1" applyProtection="1">
      <alignment horizontal="center" vertical="center"/>
      <protection locked="0"/>
    </xf>
    <xf numFmtId="0" fontId="7" fillId="21" borderId="131" xfId="66" applyFont="1" applyFill="1" applyBorder="1" applyAlignment="1" applyProtection="1">
      <alignment horizontal="center" vertical="center"/>
      <protection locked="0"/>
    </xf>
    <xf numFmtId="0" fontId="3" fillId="21" borderId="55" xfId="0" applyFont="1" applyFill="1" applyBorder="1" applyAlignment="1" applyProtection="1">
      <alignment horizontal="center" vertical="center"/>
      <protection locked="0"/>
    </xf>
    <xf numFmtId="0" fontId="3" fillId="21" borderId="80" xfId="0" applyFont="1" applyFill="1" applyBorder="1" applyAlignment="1" applyProtection="1">
      <alignment horizontal="center" vertical="center"/>
      <protection locked="0"/>
    </xf>
    <xf numFmtId="0" fontId="3" fillId="21" borderId="79" xfId="0" applyFont="1" applyFill="1" applyBorder="1" applyAlignment="1" applyProtection="1">
      <alignment horizontal="center" vertical="center"/>
      <protection locked="0"/>
    </xf>
    <xf numFmtId="38" fontId="6" fillId="0" borderId="235" xfId="50" applyFont="1" applyFill="1" applyBorder="1" applyAlignment="1">
      <alignment vertical="center"/>
    </xf>
    <xf numFmtId="38" fontId="6" fillId="0" borderId="166" xfId="50" applyFont="1" applyFill="1" applyBorder="1" applyAlignment="1">
      <alignment vertical="center"/>
    </xf>
    <xf numFmtId="38" fontId="6" fillId="0" borderId="109" xfId="50" applyFont="1" applyFill="1" applyBorder="1" applyAlignment="1">
      <alignment vertical="center"/>
    </xf>
    <xf numFmtId="38" fontId="6" fillId="0" borderId="125" xfId="50" applyFont="1" applyFill="1" applyBorder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34" xfId="0" applyFont="1" applyFill="1" applyBorder="1" applyAlignment="1">
      <alignment horizontal="distributed" vertical="center"/>
    </xf>
    <xf numFmtId="0" fontId="13" fillId="0" borderId="134" xfId="0" applyFont="1" applyFill="1" applyBorder="1" applyAlignment="1">
      <alignment horizontal="distributed" vertical="center"/>
    </xf>
    <xf numFmtId="0" fontId="6" fillId="0" borderId="23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6" fillId="0" borderId="41" xfId="50" applyFont="1" applyFill="1" applyBorder="1" applyAlignment="1">
      <alignment vertical="center"/>
    </xf>
    <xf numFmtId="38" fontId="6" fillId="0" borderId="109" xfId="50" applyFont="1" applyFill="1" applyBorder="1" applyAlignment="1">
      <alignment horizontal="center" vertical="center"/>
    </xf>
    <xf numFmtId="38" fontId="6" fillId="0" borderId="25" xfId="5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9" fontId="6" fillId="0" borderId="25" xfId="50" applyNumberFormat="1" applyFont="1" applyFill="1" applyBorder="1" applyAlignment="1">
      <alignment vertical="center"/>
    </xf>
    <xf numFmtId="38" fontId="28" fillId="0" borderId="109" xfId="50" applyFont="1" applyFill="1" applyBorder="1" applyAlignment="1">
      <alignment vertical="center" shrinkToFit="1"/>
    </xf>
    <xf numFmtId="38" fontId="28" fillId="0" borderId="26" xfId="50" applyFont="1" applyFill="1" applyBorder="1" applyAlignment="1">
      <alignment vertical="center" shrinkToFit="1"/>
    </xf>
    <xf numFmtId="0" fontId="3" fillId="21" borderId="186" xfId="0" applyFont="1" applyFill="1" applyBorder="1" applyAlignment="1" applyProtection="1">
      <alignment horizontal="center" vertical="center"/>
      <protection locked="0"/>
    </xf>
    <xf numFmtId="0" fontId="3" fillId="21" borderId="89" xfId="0" applyFont="1" applyFill="1" applyBorder="1" applyAlignment="1" applyProtection="1">
      <alignment horizontal="center" vertical="center"/>
      <protection locked="0"/>
    </xf>
    <xf numFmtId="38" fontId="3" fillId="21" borderId="186" xfId="50" applyFont="1" applyFill="1" applyBorder="1" applyAlignment="1" applyProtection="1">
      <alignment horizontal="center" vertical="center"/>
      <protection locked="0"/>
    </xf>
    <xf numFmtId="38" fontId="3" fillId="21" borderId="89" xfId="50" applyFont="1" applyFill="1" applyBorder="1" applyAlignment="1" applyProtection="1">
      <alignment horizontal="center" vertical="center"/>
      <protection locked="0"/>
    </xf>
    <xf numFmtId="38" fontId="3" fillId="21" borderId="88" xfId="50" applyFont="1" applyFill="1" applyBorder="1" applyAlignment="1" applyProtection="1">
      <alignment horizontal="center" vertical="center"/>
      <protection locked="0"/>
    </xf>
    <xf numFmtId="196" fontId="3" fillId="21" borderId="89" xfId="50" applyNumberFormat="1" applyFont="1" applyFill="1" applyBorder="1" applyAlignment="1" applyProtection="1">
      <alignment vertical="center"/>
      <protection locked="0"/>
    </xf>
    <xf numFmtId="38" fontId="3" fillId="21" borderId="186" xfId="50" applyFont="1" applyFill="1" applyBorder="1" applyAlignment="1" applyProtection="1">
      <alignment vertical="center" shrinkToFit="1"/>
      <protection locked="0"/>
    </xf>
    <xf numFmtId="38" fontId="3" fillId="21" borderId="88" xfId="50" applyFont="1" applyFill="1" applyBorder="1" applyAlignment="1" applyProtection="1">
      <alignment vertical="center" shrinkToFit="1"/>
      <protection locked="0"/>
    </xf>
    <xf numFmtId="38" fontId="3" fillId="21" borderId="186" xfId="50" applyFont="1" applyFill="1" applyBorder="1" applyAlignment="1" applyProtection="1">
      <alignment vertical="center"/>
      <protection locked="0"/>
    </xf>
    <xf numFmtId="38" fontId="3" fillId="21" borderId="159" xfId="50" applyFont="1" applyFill="1" applyBorder="1" applyAlignment="1" applyProtection="1">
      <alignment vertical="center"/>
      <protection locked="0"/>
    </xf>
    <xf numFmtId="38" fontId="6" fillId="0" borderId="95" xfId="50" applyFont="1" applyFill="1" applyBorder="1" applyAlignment="1">
      <alignment vertical="center"/>
    </xf>
    <xf numFmtId="38" fontId="6" fillId="0" borderId="94" xfId="50" applyFont="1" applyFill="1" applyBorder="1" applyAlignment="1">
      <alignment vertical="center"/>
    </xf>
    <xf numFmtId="38" fontId="6" fillId="21" borderId="186" xfId="50" applyFont="1" applyFill="1" applyBorder="1" applyAlignment="1" applyProtection="1">
      <alignment horizontal="right" vertical="center"/>
      <protection hidden="1"/>
    </xf>
    <xf numFmtId="38" fontId="6" fillId="21" borderId="88" xfId="50" applyFont="1" applyFill="1" applyBorder="1" applyAlignment="1" applyProtection="1">
      <alignment horizontal="right" vertical="center"/>
      <protection hidden="1"/>
    </xf>
    <xf numFmtId="38" fontId="6" fillId="21" borderId="99" xfId="50" applyFont="1" applyFill="1" applyBorder="1" applyAlignment="1" applyProtection="1">
      <alignment horizontal="center" vertical="center"/>
      <protection hidden="1"/>
    </xf>
    <xf numFmtId="38" fontId="6" fillId="21" borderId="184" xfId="50" applyFont="1" applyFill="1" applyBorder="1" applyAlignment="1" applyProtection="1">
      <alignment horizontal="center" vertical="center"/>
      <protection hidden="1"/>
    </xf>
    <xf numFmtId="0" fontId="6" fillId="21" borderId="99" xfId="0" applyFont="1" applyFill="1" applyBorder="1" applyAlignment="1" applyProtection="1">
      <alignment horizontal="center" vertical="center"/>
      <protection hidden="1"/>
    </xf>
    <xf numFmtId="0" fontId="6" fillId="21" borderId="184" xfId="0" applyFont="1" applyFill="1" applyBorder="1" applyAlignment="1" applyProtection="1">
      <alignment horizontal="center" vertical="center"/>
      <protection hidden="1"/>
    </xf>
    <xf numFmtId="0" fontId="6" fillId="21" borderId="185" xfId="0" applyFont="1" applyFill="1" applyBorder="1" applyAlignment="1" applyProtection="1">
      <alignment horizontal="center" vertical="center"/>
      <protection hidden="1"/>
    </xf>
    <xf numFmtId="38" fontId="6" fillId="21" borderId="185" xfId="50" applyFont="1" applyFill="1" applyBorder="1" applyAlignment="1" applyProtection="1">
      <alignment horizontal="center" vertical="center"/>
      <protection hidden="1"/>
    </xf>
    <xf numFmtId="38" fontId="6" fillId="21" borderId="99" xfId="50" applyFont="1" applyFill="1" applyBorder="1" applyAlignment="1" applyProtection="1">
      <alignment horizontal="right" vertical="center"/>
      <protection hidden="1"/>
    </xf>
    <xf numFmtId="38" fontId="6" fillId="21" borderId="185" xfId="50" applyFont="1" applyFill="1" applyBorder="1" applyAlignment="1" applyProtection="1">
      <alignment horizontal="right" vertical="center"/>
      <protection hidden="1"/>
    </xf>
    <xf numFmtId="38" fontId="3" fillId="21" borderId="99" xfId="50" applyFont="1" applyFill="1" applyBorder="1" applyAlignment="1" applyProtection="1">
      <alignment vertical="center"/>
      <protection locked="0"/>
    </xf>
    <xf numFmtId="38" fontId="3" fillId="21" borderId="146" xfId="50" applyFont="1" applyFill="1" applyBorder="1" applyAlignment="1" applyProtection="1">
      <alignment vertical="center"/>
      <protection locked="0"/>
    </xf>
    <xf numFmtId="38" fontId="6" fillId="21" borderId="186" xfId="50" applyFont="1" applyFill="1" applyBorder="1" applyAlignment="1" applyProtection="1">
      <alignment horizontal="center" vertical="center"/>
      <protection hidden="1"/>
    </xf>
    <xf numFmtId="38" fontId="6" fillId="21" borderId="89" xfId="50" applyFont="1" applyFill="1" applyBorder="1" applyAlignment="1" applyProtection="1">
      <alignment horizontal="center" vertical="center"/>
      <protection hidden="1"/>
    </xf>
    <xf numFmtId="0" fontId="6" fillId="21" borderId="186" xfId="0" applyFont="1" applyFill="1" applyBorder="1" applyAlignment="1" applyProtection="1">
      <alignment horizontal="center" vertical="center"/>
      <protection hidden="1"/>
    </xf>
    <xf numFmtId="0" fontId="6" fillId="21" borderId="89" xfId="0" applyFont="1" applyFill="1" applyBorder="1" applyAlignment="1" applyProtection="1">
      <alignment horizontal="center" vertical="center"/>
      <protection hidden="1"/>
    </xf>
    <xf numFmtId="0" fontId="6" fillId="21" borderId="88" xfId="0" applyFont="1" applyFill="1" applyBorder="1" applyAlignment="1" applyProtection="1">
      <alignment horizontal="center" vertical="center"/>
      <protection hidden="1"/>
    </xf>
    <xf numFmtId="38" fontId="6" fillId="21" borderId="88" xfId="50" applyFont="1" applyFill="1" applyBorder="1" applyAlignment="1" applyProtection="1">
      <alignment horizontal="center" vertical="center"/>
      <protection hidden="1"/>
    </xf>
    <xf numFmtId="0" fontId="6" fillId="0" borderId="99" xfId="0" applyFont="1" applyFill="1" applyBorder="1" applyAlignment="1" applyProtection="1">
      <alignment horizontal="center" vertical="center"/>
      <protection hidden="1"/>
    </xf>
    <xf numFmtId="0" fontId="6" fillId="0" borderId="184" xfId="0" applyFont="1" applyFill="1" applyBorder="1" applyAlignment="1" applyProtection="1">
      <alignment horizontal="center" vertical="center"/>
      <protection hidden="1"/>
    </xf>
    <xf numFmtId="38" fontId="6" fillId="0" borderId="99" xfId="50" applyFont="1" applyFill="1" applyBorder="1" applyAlignment="1" applyProtection="1">
      <alignment horizontal="center" vertical="center"/>
      <protection hidden="1"/>
    </xf>
    <xf numFmtId="38" fontId="6" fillId="0" borderId="184" xfId="50" applyFont="1" applyFill="1" applyBorder="1" applyAlignment="1" applyProtection="1">
      <alignment horizontal="center" vertical="center"/>
      <protection hidden="1"/>
    </xf>
    <xf numFmtId="179" fontId="3" fillId="0" borderId="99" xfId="50" applyNumberFormat="1" applyFont="1" applyFill="1" applyBorder="1" applyAlignment="1" applyProtection="1">
      <alignment vertical="center"/>
      <protection locked="0"/>
    </xf>
    <xf numFmtId="179" fontId="3" fillId="0" borderId="184" xfId="50" applyNumberFormat="1" applyFont="1" applyFill="1" applyBorder="1" applyAlignment="1" applyProtection="1">
      <alignment vertical="center"/>
      <protection locked="0"/>
    </xf>
    <xf numFmtId="38" fontId="25" fillId="0" borderId="99" xfId="50" applyFont="1" applyFill="1" applyBorder="1" applyAlignment="1" applyProtection="1">
      <alignment horizontal="right" vertical="center" shrinkToFit="1"/>
      <protection hidden="1"/>
    </xf>
    <xf numFmtId="38" fontId="25" fillId="0" borderId="185" xfId="50" applyFont="1" applyFill="1" applyBorder="1" applyAlignment="1" applyProtection="1">
      <alignment horizontal="right" vertical="center" shrinkToFit="1"/>
      <protection hidden="1"/>
    </xf>
    <xf numFmtId="38" fontId="6" fillId="21" borderId="124" xfId="50" applyFont="1" applyFill="1" applyBorder="1" applyAlignment="1" applyProtection="1">
      <alignment horizontal="center" vertical="center"/>
      <protection hidden="1"/>
    </xf>
    <xf numFmtId="38" fontId="6" fillId="21" borderId="140" xfId="50" applyFont="1" applyFill="1" applyBorder="1" applyAlignment="1" applyProtection="1">
      <alignment horizontal="center" vertical="center"/>
      <protection hidden="1"/>
    </xf>
    <xf numFmtId="0" fontId="6" fillId="21" borderId="124" xfId="0" applyFont="1" applyFill="1" applyBorder="1" applyAlignment="1" applyProtection="1">
      <alignment horizontal="center" vertical="center"/>
      <protection hidden="1"/>
    </xf>
    <xf numFmtId="0" fontId="6" fillId="21" borderId="140" xfId="0" applyFont="1" applyFill="1" applyBorder="1" applyAlignment="1" applyProtection="1">
      <alignment horizontal="center" vertical="center"/>
      <protection hidden="1"/>
    </xf>
    <xf numFmtId="0" fontId="6" fillId="21" borderId="123" xfId="0" applyFont="1" applyFill="1" applyBorder="1" applyAlignment="1" applyProtection="1">
      <alignment horizontal="center" vertical="center"/>
      <protection hidden="1"/>
    </xf>
    <xf numFmtId="38" fontId="6" fillId="21" borderId="123" xfId="50" applyFont="1" applyFill="1" applyBorder="1" applyAlignment="1" applyProtection="1">
      <alignment horizontal="center" vertical="center"/>
      <protection hidden="1"/>
    </xf>
    <xf numFmtId="38" fontId="6" fillId="21" borderId="124" xfId="50" applyFont="1" applyFill="1" applyBorder="1" applyAlignment="1" applyProtection="1">
      <alignment vertical="center"/>
      <protection hidden="1"/>
    </xf>
    <xf numFmtId="38" fontId="6" fillId="21" borderId="123" xfId="50" applyFont="1" applyFill="1" applyBorder="1" applyAlignment="1" applyProtection="1">
      <alignment vertical="center"/>
      <protection hidden="1"/>
    </xf>
    <xf numFmtId="38" fontId="3" fillId="21" borderId="124" xfId="50" applyFont="1" applyFill="1" applyBorder="1" applyAlignment="1" applyProtection="1">
      <alignment vertical="center"/>
      <protection locked="0"/>
    </xf>
    <xf numFmtId="38" fontId="3" fillId="21" borderId="141" xfId="50" applyFont="1" applyFill="1" applyBorder="1" applyAlignment="1" applyProtection="1">
      <alignment vertical="center"/>
      <protection locked="0"/>
    </xf>
    <xf numFmtId="0" fontId="3" fillId="0" borderId="235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2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distributed" textRotation="255" shrinkToFit="1"/>
    </xf>
    <xf numFmtId="0" fontId="3" fillId="0" borderId="112" xfId="0" applyFont="1" applyFill="1" applyBorder="1" applyAlignment="1">
      <alignment horizontal="center" vertical="distributed" textRotation="255" shrinkToFit="1"/>
    </xf>
    <xf numFmtId="0" fontId="3" fillId="0" borderId="30" xfId="0" applyFont="1" applyFill="1" applyBorder="1" applyAlignment="1">
      <alignment horizontal="center" vertical="distributed" textRotation="255" shrinkToFit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38" fontId="6" fillId="0" borderId="46" xfId="50" applyFont="1" applyFill="1" applyBorder="1" applyAlignment="1" applyProtection="1">
      <alignment horizontal="center" vertical="center"/>
      <protection hidden="1"/>
    </xf>
    <xf numFmtId="38" fontId="6" fillId="0" borderId="42" xfId="50" applyFont="1" applyFill="1" applyBorder="1" applyAlignment="1" applyProtection="1">
      <alignment horizontal="center" vertical="center"/>
      <protection hidden="1"/>
    </xf>
    <xf numFmtId="179" fontId="3" fillId="0" borderId="46" xfId="50" applyNumberFormat="1" applyFont="1" applyFill="1" applyBorder="1" applyAlignment="1" applyProtection="1">
      <alignment vertical="center"/>
      <protection locked="0"/>
    </xf>
    <xf numFmtId="179" fontId="3" fillId="0" borderId="42" xfId="50" applyNumberFormat="1" applyFont="1" applyFill="1" applyBorder="1" applyAlignment="1" applyProtection="1">
      <alignment vertical="center"/>
      <protection locked="0"/>
    </xf>
    <xf numFmtId="38" fontId="25" fillId="0" borderId="46" xfId="50" applyFont="1" applyFill="1" applyBorder="1" applyAlignment="1" applyProtection="1">
      <alignment horizontal="right" vertical="center" shrinkToFit="1"/>
      <protection hidden="1"/>
    </xf>
    <xf numFmtId="38" fontId="25" fillId="0" borderId="47" xfId="50" applyFont="1" applyFill="1" applyBorder="1" applyAlignment="1" applyProtection="1">
      <alignment horizontal="right" vertical="center" shrinkToFit="1"/>
      <protection hidden="1"/>
    </xf>
    <xf numFmtId="38" fontId="3" fillId="0" borderId="96" xfId="50" applyFont="1" applyFill="1" applyBorder="1" applyAlignment="1" quotePrefix="1">
      <alignment horizontal="center" vertical="center" textRotation="255" shrinkToFit="1"/>
    </xf>
    <xf numFmtId="38" fontId="3" fillId="0" borderId="211" xfId="50" applyFont="1" applyFill="1" applyBorder="1" applyAlignment="1" quotePrefix="1">
      <alignment horizontal="center" vertical="center" textRotation="255" shrinkToFit="1"/>
    </xf>
    <xf numFmtId="38" fontId="3" fillId="0" borderId="106" xfId="50" applyFont="1" applyFill="1" applyBorder="1" applyAlignment="1" quotePrefix="1">
      <alignment horizontal="center" vertical="center" textRotation="255" shrinkToFit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58" fontId="6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>
      <alignment horizontal="distributed" vertical="center"/>
    </xf>
    <xf numFmtId="0" fontId="3" fillId="0" borderId="134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38" fontId="3" fillId="0" borderId="235" xfId="50" applyFont="1" applyFill="1" applyBorder="1" applyAlignment="1">
      <alignment horizontal="distributed" vertical="center"/>
    </xf>
    <xf numFmtId="38" fontId="3" fillId="0" borderId="134" xfId="50" applyFont="1" applyFill="1" applyBorder="1" applyAlignment="1">
      <alignment horizontal="distributed" vertical="center"/>
    </xf>
    <xf numFmtId="38" fontId="3" fillId="0" borderId="46" xfId="50" applyFont="1" applyFill="1" applyBorder="1" applyAlignment="1">
      <alignment horizontal="distributed" vertical="center" shrinkToFit="1"/>
    </xf>
    <xf numFmtId="38" fontId="3" fillId="0" borderId="42" xfId="50" applyFont="1" applyFill="1" applyBorder="1" applyAlignment="1">
      <alignment horizontal="distributed" vertical="center" shrinkToFit="1"/>
    </xf>
    <xf numFmtId="38" fontId="3" fillId="0" borderId="235" xfId="50" applyFont="1" applyFill="1" applyBorder="1" applyAlignment="1" applyProtection="1">
      <alignment horizontal="distributed" vertical="center" shrinkToFit="1"/>
      <protection locked="0"/>
    </xf>
    <xf numFmtId="38" fontId="3" fillId="0" borderId="166" xfId="50" applyFont="1" applyFill="1" applyBorder="1" applyAlignment="1" applyProtection="1">
      <alignment horizontal="distributed" vertical="center" shrinkToFit="1"/>
      <protection locked="0"/>
    </xf>
    <xf numFmtId="0" fontId="3" fillId="0" borderId="235" xfId="0" applyFont="1" applyFill="1" applyBorder="1" applyAlignment="1">
      <alignment horizontal="center" vertical="center" shrinkToFit="1"/>
    </xf>
    <xf numFmtId="0" fontId="3" fillId="0" borderId="134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58" fontId="3" fillId="21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28" xfId="0" applyFont="1" applyFill="1" applyBorder="1" applyAlignment="1" quotePrefix="1">
      <alignment horizontal="center" vertical="center"/>
    </xf>
    <xf numFmtId="0" fontId="3" fillId="0" borderId="142" xfId="0" applyFont="1" applyFill="1" applyBorder="1" applyAlignment="1" quotePrefix="1">
      <alignment horizontal="center" vertical="center"/>
    </xf>
    <xf numFmtId="57" fontId="3" fillId="21" borderId="46" xfId="0" applyNumberFormat="1" applyFont="1" applyFill="1" applyBorder="1" applyAlignment="1" applyProtection="1">
      <alignment horizontal="center" vertical="center"/>
      <protection locked="0"/>
    </xf>
    <xf numFmtId="0" fontId="3" fillId="21" borderId="42" xfId="0" applyFont="1" applyFill="1" applyBorder="1" applyAlignment="1" applyProtection="1">
      <alignment horizontal="center" vertical="center"/>
      <protection locked="0"/>
    </xf>
    <xf numFmtId="0" fontId="3" fillId="21" borderId="47" xfId="0" applyFont="1" applyFill="1" applyBorder="1" applyAlignment="1" applyProtection="1">
      <alignment horizontal="center" vertical="center"/>
      <protection locked="0"/>
    </xf>
    <xf numFmtId="38" fontId="3" fillId="21" borderId="40" xfId="50" applyFont="1" applyFill="1" applyBorder="1" applyAlignment="1" applyProtection="1">
      <alignment vertical="center"/>
      <protection locked="0"/>
    </xf>
    <xf numFmtId="38" fontId="3" fillId="21" borderId="144" xfId="50" applyFont="1" applyFill="1" applyBorder="1" applyAlignment="1" applyProtection="1">
      <alignment vertical="center"/>
      <protection locked="0"/>
    </xf>
    <xf numFmtId="0" fontId="3" fillId="21" borderId="40" xfId="0" applyFont="1" applyFill="1" applyBorder="1" applyAlignment="1" applyProtection="1">
      <alignment horizontal="center" vertical="center"/>
      <protection locked="0"/>
    </xf>
    <xf numFmtId="196" fontId="3" fillId="21" borderId="87" xfId="50" applyNumberFormat="1" applyFont="1" applyFill="1" applyBorder="1" applyAlignment="1" applyProtection="1">
      <alignment vertical="center" shrinkToFit="1"/>
      <protection locked="0"/>
    </xf>
    <xf numFmtId="196" fontId="3" fillId="21" borderId="186" xfId="50" applyNumberFormat="1" applyFont="1" applyFill="1" applyBorder="1" applyAlignment="1" applyProtection="1">
      <alignment vertical="center" shrinkToFit="1"/>
      <protection locked="0"/>
    </xf>
    <xf numFmtId="196" fontId="3" fillId="21" borderId="40" xfId="50" applyNumberFormat="1" applyFont="1" applyFill="1" applyBorder="1" applyAlignment="1" applyProtection="1">
      <alignment vertical="center" shrinkToFit="1"/>
      <protection locked="0"/>
    </xf>
    <xf numFmtId="196" fontId="3" fillId="21" borderId="99" xfId="50" applyNumberFormat="1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38" fontId="3" fillId="21" borderId="39" xfId="5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8" fontId="3" fillId="21" borderId="207" xfId="50" applyFont="1" applyFill="1" applyBorder="1" applyAlignment="1" applyProtection="1">
      <alignment vertical="center"/>
      <protection locked="0"/>
    </xf>
    <xf numFmtId="38" fontId="3" fillId="21" borderId="218" xfId="50" applyFont="1" applyFill="1" applyBorder="1" applyAlignment="1" applyProtection="1">
      <alignment vertical="center"/>
      <protection locked="0"/>
    </xf>
    <xf numFmtId="38" fontId="3" fillId="21" borderId="38" xfId="50" applyFont="1" applyFill="1" applyBorder="1" applyAlignment="1" applyProtection="1">
      <alignment vertical="center"/>
      <protection locked="0"/>
    </xf>
    <xf numFmtId="179" fontId="3" fillId="21" borderId="40" xfId="50" applyNumberFormat="1" applyFont="1" applyFill="1" applyBorder="1" applyAlignment="1" applyProtection="1">
      <alignment vertical="center" shrinkToFit="1"/>
      <protection locked="0"/>
    </xf>
    <xf numFmtId="179" fontId="3" fillId="21" borderId="99" xfId="50" applyNumberFormat="1" applyFont="1" applyFill="1" applyBorder="1" applyAlignment="1" applyProtection="1">
      <alignment vertical="center" shrinkToFit="1"/>
      <protection locked="0"/>
    </xf>
    <xf numFmtId="38" fontId="6" fillId="0" borderId="56" xfId="50" applyFont="1" applyFill="1" applyBorder="1" applyAlignment="1">
      <alignment vertical="center"/>
    </xf>
    <xf numFmtId="38" fontId="6" fillId="0" borderId="34" xfId="50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/>
    </xf>
    <xf numFmtId="38" fontId="6" fillId="0" borderId="56" xfId="50" applyFont="1" applyFill="1" applyBorder="1" applyAlignment="1">
      <alignment horizontal="center" vertical="center"/>
    </xf>
    <xf numFmtId="38" fontId="6" fillId="0" borderId="57" xfId="50" applyFont="1" applyFill="1" applyBorder="1" applyAlignment="1">
      <alignment horizontal="center" vertical="center"/>
    </xf>
    <xf numFmtId="38" fontId="6" fillId="0" borderId="34" xfId="50" applyFont="1" applyFill="1" applyBorder="1" applyAlignment="1">
      <alignment horizontal="center" vertical="center"/>
    </xf>
    <xf numFmtId="38" fontId="6" fillId="0" borderId="185" xfId="50" applyFont="1" applyFill="1" applyBorder="1" applyAlignment="1" applyProtection="1">
      <alignment horizontal="center" vertical="center"/>
      <protection hidden="1"/>
    </xf>
    <xf numFmtId="38" fontId="6" fillId="0" borderId="71" xfId="50" applyFont="1" applyFill="1" applyBorder="1" applyAlignment="1">
      <alignment vertical="center"/>
    </xf>
    <xf numFmtId="38" fontId="3" fillId="0" borderId="99" xfId="50" applyFont="1" applyFill="1" applyBorder="1" applyAlignment="1" applyProtection="1">
      <alignment vertical="center"/>
      <protection locked="0"/>
    </xf>
    <xf numFmtId="38" fontId="3" fillId="0" borderId="146" xfId="50" applyFont="1" applyFill="1" applyBorder="1" applyAlignment="1" applyProtection="1">
      <alignment vertical="center"/>
      <protection locked="0"/>
    </xf>
    <xf numFmtId="38" fontId="3" fillId="0" borderId="124" xfId="50" applyFont="1" applyFill="1" applyBorder="1" applyAlignment="1" applyProtection="1">
      <alignment vertical="center"/>
      <protection locked="0"/>
    </xf>
    <xf numFmtId="38" fontId="3" fillId="0" borderId="141" xfId="50" applyFont="1" applyFill="1" applyBorder="1" applyAlignment="1" applyProtection="1">
      <alignment vertical="center"/>
      <protection locked="0"/>
    </xf>
    <xf numFmtId="38" fontId="3" fillId="21" borderId="88" xfId="50" applyFont="1" applyFill="1" applyBorder="1" applyAlignment="1" applyProtection="1">
      <alignment vertical="center"/>
      <protection locked="0"/>
    </xf>
    <xf numFmtId="38" fontId="6" fillId="0" borderId="99" xfId="50" applyFont="1" applyFill="1" applyBorder="1" applyAlignment="1" applyProtection="1">
      <alignment horizontal="right" vertical="center"/>
      <protection hidden="1"/>
    </xf>
    <xf numFmtId="38" fontId="6" fillId="0" borderId="185" xfId="50" applyFont="1" applyFill="1" applyBorder="1" applyAlignment="1" applyProtection="1">
      <alignment horizontal="right" vertical="center"/>
      <protection hidden="1"/>
    </xf>
    <xf numFmtId="0" fontId="6" fillId="0" borderId="185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>
      <alignment horizontal="center" vertical="distributed" textRotation="255"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35" xfId="0" applyFont="1" applyFill="1" applyBorder="1" applyAlignment="1">
      <alignment horizontal="center" vertical="distributed" textRotation="255"/>
    </xf>
    <xf numFmtId="196" fontId="20" fillId="21" borderId="40" xfId="50" applyNumberFormat="1" applyFont="1" applyFill="1" applyBorder="1" applyAlignment="1" applyProtection="1">
      <alignment vertical="center"/>
      <protection locked="0"/>
    </xf>
    <xf numFmtId="196" fontId="20" fillId="21" borderId="99" xfId="50" applyNumberFormat="1" applyFont="1" applyFill="1" applyBorder="1" applyAlignment="1" applyProtection="1">
      <alignment vertical="center"/>
      <protection locked="0"/>
    </xf>
    <xf numFmtId="38" fontId="3" fillId="21" borderId="185" xfId="50" applyFont="1" applyFill="1" applyBorder="1" applyAlignment="1" applyProtection="1">
      <alignment vertical="center"/>
      <protection locked="0"/>
    </xf>
    <xf numFmtId="38" fontId="6" fillId="0" borderId="124" xfId="50" applyFont="1" applyFill="1" applyBorder="1" applyAlignment="1" applyProtection="1">
      <alignment horizontal="center" vertical="center"/>
      <protection hidden="1"/>
    </xf>
    <xf numFmtId="38" fontId="6" fillId="0" borderId="140" xfId="50" applyFont="1" applyFill="1" applyBorder="1" applyAlignment="1" applyProtection="1">
      <alignment horizontal="center" vertical="center"/>
      <protection hidden="1"/>
    </xf>
    <xf numFmtId="38" fontId="6" fillId="0" borderId="123" xfId="50" applyFont="1" applyFill="1" applyBorder="1" applyAlignment="1" applyProtection="1">
      <alignment horizontal="center" vertical="center"/>
      <protection hidden="1"/>
    </xf>
    <xf numFmtId="196" fontId="20" fillId="21" borderId="161" xfId="50" applyNumberFormat="1" applyFont="1" applyFill="1" applyBorder="1" applyAlignment="1" applyProtection="1">
      <alignment vertical="center"/>
      <protection locked="0"/>
    </xf>
    <xf numFmtId="196" fontId="20" fillId="21" borderId="236" xfId="50" applyNumberFormat="1" applyFont="1" applyFill="1" applyBorder="1" applyAlignment="1" applyProtection="1">
      <alignment vertical="center"/>
      <protection locked="0"/>
    </xf>
    <xf numFmtId="196" fontId="3" fillId="21" borderId="99" xfId="50" applyNumberFormat="1" applyFont="1" applyFill="1" applyBorder="1" applyAlignment="1" applyProtection="1">
      <alignment vertical="center"/>
      <protection locked="0"/>
    </xf>
    <xf numFmtId="196" fontId="3" fillId="21" borderId="184" xfId="50" applyNumberFormat="1" applyFont="1" applyFill="1" applyBorder="1" applyAlignment="1" applyProtection="1">
      <alignment vertical="center"/>
      <protection locked="0"/>
    </xf>
    <xf numFmtId="196" fontId="20" fillId="21" borderId="207" xfId="50" applyNumberFormat="1" applyFont="1" applyFill="1" applyBorder="1" applyAlignment="1" applyProtection="1">
      <alignment vertical="center"/>
      <protection locked="0"/>
    </xf>
    <xf numFmtId="196" fontId="20" fillId="21" borderId="217" xfId="50" applyNumberFormat="1" applyFont="1" applyFill="1" applyBorder="1" applyAlignment="1" applyProtection="1">
      <alignment vertical="center"/>
      <protection locked="0"/>
    </xf>
    <xf numFmtId="196" fontId="3" fillId="21" borderId="40" xfId="50" applyNumberFormat="1" applyFont="1" applyFill="1" applyBorder="1" applyAlignment="1" applyProtection="1">
      <alignment vertical="center"/>
      <protection locked="0"/>
    </xf>
    <xf numFmtId="38" fontId="3" fillId="21" borderId="55" xfId="50" applyFont="1" applyFill="1" applyBorder="1" applyAlignment="1" applyProtection="1">
      <alignment horizontal="right" vertical="center"/>
      <protection locked="0"/>
    </xf>
    <xf numFmtId="38" fontId="3" fillId="21" borderId="79" xfId="50" applyFont="1" applyFill="1" applyBorder="1" applyAlignment="1" applyProtection="1">
      <alignment horizontal="right" vertical="center"/>
      <protection locked="0"/>
    </xf>
    <xf numFmtId="38" fontId="6" fillId="0" borderId="99" xfId="50" applyFont="1" applyFill="1" applyBorder="1" applyAlignment="1" applyProtection="1">
      <alignment horizontal="right" vertical="center" shrinkToFit="1"/>
      <protection hidden="1"/>
    </xf>
    <xf numFmtId="38" fontId="6" fillId="0" borderId="185" xfId="50" applyFont="1" applyFill="1" applyBorder="1" applyAlignment="1" applyProtection="1">
      <alignment horizontal="right" vertical="center" shrinkToFit="1"/>
      <protection hidden="1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79" xfId="0" applyFont="1" applyFill="1" applyBorder="1" applyAlignment="1" applyProtection="1">
      <alignment horizontal="center" vertical="center" wrapText="1"/>
      <protection locked="0"/>
    </xf>
    <xf numFmtId="38" fontId="3" fillId="21" borderId="87" xfId="50" applyFont="1" applyFill="1" applyBorder="1" applyAlignment="1" applyProtection="1">
      <alignment vertical="center"/>
      <protection locked="0"/>
    </xf>
    <xf numFmtId="0" fontId="3" fillId="21" borderId="165" xfId="0" applyFont="1" applyFill="1" applyBorder="1" applyAlignment="1" applyProtection="1">
      <alignment horizontal="center" vertical="center"/>
      <protection locked="0"/>
    </xf>
    <xf numFmtId="0" fontId="3" fillId="21" borderId="105" xfId="0" applyFont="1" applyFill="1" applyBorder="1" applyAlignment="1" applyProtection="1">
      <alignment horizontal="center" vertical="center"/>
      <protection locked="0"/>
    </xf>
    <xf numFmtId="0" fontId="3" fillId="21" borderId="129" xfId="0" applyFont="1" applyFill="1" applyBorder="1" applyAlignment="1" applyProtection="1">
      <alignment horizontal="center" vertical="center"/>
      <protection locked="0"/>
    </xf>
    <xf numFmtId="0" fontId="3" fillId="21" borderId="68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quotePrefix="1">
      <alignment horizontal="center" vertical="center" shrinkToFit="1"/>
    </xf>
    <xf numFmtId="0" fontId="3" fillId="0" borderId="42" xfId="0" applyFont="1" applyFill="1" applyBorder="1" applyAlignment="1" quotePrefix="1">
      <alignment horizontal="center" vertical="center" shrinkToFit="1"/>
    </xf>
    <xf numFmtId="0" fontId="3" fillId="0" borderId="47" xfId="0" applyFont="1" applyFill="1" applyBorder="1" applyAlignment="1" quotePrefix="1">
      <alignment horizontal="center" vertical="center" shrinkToFit="1"/>
    </xf>
    <xf numFmtId="0" fontId="3" fillId="21" borderId="56" xfId="0" applyFont="1" applyFill="1" applyBorder="1" applyAlignment="1" applyProtection="1">
      <alignment horizontal="center" vertical="center"/>
      <protection locked="0"/>
    </xf>
    <xf numFmtId="0" fontId="3" fillId="21" borderId="57" xfId="0" applyFont="1" applyFill="1" applyBorder="1" applyAlignment="1" applyProtection="1">
      <alignment horizontal="center" vertical="center"/>
      <protection locked="0"/>
    </xf>
    <xf numFmtId="0" fontId="3" fillId="21" borderId="34" xfId="0" applyFont="1" applyFill="1" applyBorder="1" applyAlignment="1" applyProtection="1">
      <alignment horizontal="center" vertical="center"/>
      <protection locked="0"/>
    </xf>
    <xf numFmtId="0" fontId="3" fillId="21" borderId="7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38" fontId="3" fillId="21" borderId="73" xfId="50" applyFont="1" applyFill="1" applyBorder="1" applyAlignment="1" applyProtection="1">
      <alignment vertical="center"/>
      <protection locked="0"/>
    </xf>
    <xf numFmtId="38" fontId="3" fillId="21" borderId="64" xfId="5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106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38" fontId="3" fillId="21" borderId="56" xfId="50" applyNumberFormat="1" applyFont="1" applyFill="1" applyBorder="1" applyAlignment="1" applyProtection="1">
      <alignment vertical="center"/>
      <protection locked="0"/>
    </xf>
    <xf numFmtId="38" fontId="3" fillId="21" borderId="57" xfId="50" applyNumberFormat="1" applyFont="1" applyFill="1" applyBorder="1" applyAlignment="1" applyProtection="1">
      <alignment vertical="center"/>
      <protection locked="0"/>
    </xf>
    <xf numFmtId="0" fontId="3" fillId="21" borderId="62" xfId="0" applyFont="1" applyFill="1" applyBorder="1" applyAlignment="1" applyProtection="1">
      <alignment horizontal="center" vertical="center"/>
      <protection locked="0"/>
    </xf>
    <xf numFmtId="38" fontId="3" fillId="21" borderId="54" xfId="50" applyFont="1" applyFill="1" applyBorder="1" applyAlignment="1" applyProtection="1">
      <alignment horizontal="right" vertical="center"/>
      <protection locked="0"/>
    </xf>
    <xf numFmtId="176" fontId="3" fillId="21" borderId="201" xfId="0" applyNumberFormat="1" applyFont="1" applyFill="1" applyBorder="1" applyAlignment="1" applyProtection="1">
      <alignment vertical="center"/>
      <protection locked="0"/>
    </xf>
    <xf numFmtId="176" fontId="3" fillId="21" borderId="128" xfId="0" applyNumberFormat="1" applyFont="1" applyFill="1" applyBorder="1" applyAlignment="1" applyProtection="1">
      <alignment vertical="center"/>
      <protection locked="0"/>
    </xf>
    <xf numFmtId="38" fontId="3" fillId="21" borderId="56" xfId="50" applyFont="1" applyFill="1" applyBorder="1" applyAlignment="1" applyProtection="1">
      <alignment vertical="center"/>
      <protection locked="0"/>
    </xf>
    <xf numFmtId="38" fontId="3" fillId="21" borderId="57" xfId="50" applyFont="1" applyFill="1" applyBorder="1" applyAlignment="1" applyProtection="1">
      <alignment vertical="center"/>
      <protection locked="0"/>
    </xf>
    <xf numFmtId="0" fontId="3" fillId="0" borderId="201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1" borderId="62" xfId="0" applyFont="1" applyFill="1" applyBorder="1" applyAlignment="1" applyProtection="1">
      <alignment horizontal="left" vertical="center"/>
      <protection locked="0"/>
    </xf>
    <xf numFmtId="0" fontId="3" fillId="21" borderId="80" xfId="0" applyFont="1" applyFill="1" applyBorder="1" applyAlignment="1" applyProtection="1">
      <alignment horizontal="left" vertical="center"/>
      <protection locked="0"/>
    </xf>
    <xf numFmtId="0" fontId="3" fillId="21" borderId="79" xfId="0" applyFont="1" applyFill="1" applyBorder="1" applyAlignment="1" applyProtection="1">
      <alignment horizontal="left" vertical="center"/>
      <protection locked="0"/>
    </xf>
    <xf numFmtId="0" fontId="3" fillId="0" borderId="5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96" fontId="3" fillId="21" borderId="39" xfId="50" applyNumberFormat="1" applyFont="1" applyFill="1" applyBorder="1" applyAlignment="1" applyProtection="1">
      <alignment vertical="center" shrinkToFit="1"/>
      <protection locked="0"/>
    </xf>
    <xf numFmtId="196" fontId="3" fillId="21" borderId="124" xfId="50" applyNumberFormat="1" applyFont="1" applyFill="1" applyBorder="1" applyAlignment="1" applyProtection="1">
      <alignment vertical="center" shrinkToFit="1"/>
      <protection locked="0"/>
    </xf>
    <xf numFmtId="38" fontId="3" fillId="0" borderId="198" xfId="50" applyFont="1" applyFill="1" applyBorder="1" applyAlignment="1">
      <alignment vertical="center"/>
    </xf>
    <xf numFmtId="38" fontId="3" fillId="0" borderId="101" xfId="50" applyFont="1" applyFill="1" applyBorder="1" applyAlignment="1">
      <alignment vertical="center"/>
    </xf>
    <xf numFmtId="0" fontId="3" fillId="0" borderId="125" xfId="0" applyFont="1" applyFill="1" applyBorder="1" applyAlignment="1">
      <alignment horizontal="center" vertical="center"/>
    </xf>
    <xf numFmtId="0" fontId="3" fillId="21" borderId="130" xfId="0" applyFont="1" applyFill="1" applyBorder="1" applyAlignment="1" applyProtection="1">
      <alignment horizontal="center" vertical="center"/>
      <protection locked="0"/>
    </xf>
    <xf numFmtId="0" fontId="3" fillId="21" borderId="136" xfId="0" applyFont="1" applyFill="1" applyBorder="1" applyAlignment="1" applyProtection="1">
      <alignment horizontal="center" vertical="center"/>
      <protection locked="0"/>
    </xf>
    <xf numFmtId="38" fontId="3" fillId="21" borderId="73" xfId="50" applyFont="1" applyFill="1" applyBorder="1" applyAlignment="1" applyProtection="1">
      <alignment horizontal="right" vertical="center"/>
      <protection locked="0"/>
    </xf>
    <xf numFmtId="38" fontId="3" fillId="21" borderId="130" xfId="50" applyFont="1" applyFill="1" applyBorder="1" applyAlignment="1" applyProtection="1">
      <alignment horizontal="right" vertical="center"/>
      <protection locked="0"/>
    </xf>
    <xf numFmtId="38" fontId="3" fillId="21" borderId="129" xfId="50" applyFont="1" applyFill="1" applyBorder="1" applyAlignment="1" applyProtection="1">
      <alignment horizontal="right" vertical="center"/>
      <protection locked="0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21" borderId="121" xfId="50" applyFont="1" applyFill="1" applyBorder="1" applyAlignment="1" applyProtection="1">
      <alignment vertical="center"/>
      <protection locked="0"/>
    </xf>
    <xf numFmtId="38" fontId="3" fillId="21" borderId="161" xfId="5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77" xfId="0" applyFont="1" applyFill="1" applyBorder="1" applyAlignment="1" applyProtection="1">
      <alignment horizontal="center" vertical="center" shrinkToFit="1"/>
      <protection locked="0"/>
    </xf>
    <xf numFmtId="0" fontId="3" fillId="21" borderId="39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center" vertical="center" shrinkToFit="1"/>
    </xf>
    <xf numFmtId="38" fontId="3" fillId="21" borderId="59" xfId="50" applyFont="1" applyFill="1" applyBorder="1" applyAlignment="1" applyProtection="1">
      <alignment vertical="center"/>
      <protection locked="0"/>
    </xf>
    <xf numFmtId="208" fontId="3" fillId="21" borderId="55" xfId="0" applyNumberFormat="1" applyFont="1" applyFill="1" applyBorder="1" applyAlignment="1" applyProtection="1">
      <alignment horizontal="center" vertical="center"/>
      <protection locked="0"/>
    </xf>
    <xf numFmtId="208" fontId="3" fillId="21" borderId="79" xfId="0" applyNumberFormat="1" applyFont="1" applyFill="1" applyBorder="1" applyAlignment="1" applyProtection="1">
      <alignment horizontal="center" vertical="center"/>
      <protection locked="0"/>
    </xf>
    <xf numFmtId="0" fontId="3" fillId="21" borderId="54" xfId="0" applyFont="1" applyFill="1" applyBorder="1" applyAlignment="1" applyProtection="1">
      <alignment horizontal="center" vertical="center"/>
      <protection locked="0"/>
    </xf>
    <xf numFmtId="0" fontId="3" fillId="21" borderId="237" xfId="0" applyFont="1" applyFill="1" applyBorder="1" applyAlignment="1" applyProtection="1">
      <alignment horizontal="center" vertical="center"/>
      <protection locked="0"/>
    </xf>
    <xf numFmtId="0" fontId="3" fillId="21" borderId="238" xfId="0" applyFont="1" applyFill="1" applyBorder="1" applyAlignment="1" applyProtection="1">
      <alignment horizontal="center" vertical="center"/>
      <protection locked="0"/>
    </xf>
    <xf numFmtId="0" fontId="3" fillId="21" borderId="59" xfId="0" applyFont="1" applyFill="1" applyBorder="1" applyAlignment="1" applyProtection="1">
      <alignment horizontal="center" vertical="center"/>
      <protection locked="0"/>
    </xf>
    <xf numFmtId="0" fontId="3" fillId="21" borderId="201" xfId="0" applyFont="1" applyFill="1" applyBorder="1" applyAlignment="1" applyProtection="1">
      <alignment horizontal="center" vertical="center"/>
      <protection locked="0"/>
    </xf>
    <xf numFmtId="0" fontId="3" fillId="21" borderId="128" xfId="0" applyFont="1" applyFill="1" applyBorder="1" applyAlignment="1" applyProtection="1">
      <alignment horizontal="center" vertical="center"/>
      <protection locked="0"/>
    </xf>
    <xf numFmtId="0" fontId="3" fillId="21" borderId="239" xfId="0" applyFont="1" applyFill="1" applyBorder="1" applyAlignment="1" applyProtection="1">
      <alignment horizontal="center" vertical="center"/>
      <protection locked="0"/>
    </xf>
    <xf numFmtId="0" fontId="3" fillId="21" borderId="67" xfId="0" applyFont="1" applyFill="1" applyBorder="1" applyAlignment="1" applyProtection="1">
      <alignment horizontal="center" vertical="center"/>
      <protection locked="0"/>
    </xf>
    <xf numFmtId="0" fontId="3" fillId="21" borderId="84" xfId="0" applyFont="1" applyFill="1" applyBorder="1" applyAlignment="1" applyProtection="1">
      <alignment horizontal="center" vertical="center"/>
      <protection locked="0"/>
    </xf>
    <xf numFmtId="0" fontId="3" fillId="21" borderId="63" xfId="0" applyFont="1" applyFill="1" applyBorder="1" applyAlignment="1" applyProtection="1">
      <alignment horizontal="center" vertical="center"/>
      <protection locked="0"/>
    </xf>
    <xf numFmtId="0" fontId="3" fillId="21" borderId="82" xfId="0" applyFont="1" applyFill="1" applyBorder="1" applyAlignment="1" applyProtection="1">
      <alignment horizontal="center" vertical="center"/>
      <protection locked="0"/>
    </xf>
    <xf numFmtId="0" fontId="3" fillId="0" borderId="201" xfId="0" applyFont="1" applyFill="1" applyBorder="1" applyAlignment="1">
      <alignment horizontal="distributed" vertical="center"/>
    </xf>
    <xf numFmtId="0" fontId="3" fillId="0" borderId="128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38" fontId="3" fillId="21" borderId="54" xfId="5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>
      <alignment horizontal="center" vertical="center"/>
    </xf>
    <xf numFmtId="38" fontId="3" fillId="21" borderId="35" xfId="50" applyFont="1" applyFill="1" applyBorder="1" applyAlignment="1" applyProtection="1">
      <alignment vertical="center"/>
      <protection locked="0"/>
    </xf>
    <xf numFmtId="0" fontId="3" fillId="21" borderId="207" xfId="0" applyFont="1" applyFill="1" applyBorder="1" applyAlignment="1" applyProtection="1">
      <alignment horizontal="center" vertical="center"/>
      <protection locked="0"/>
    </xf>
    <xf numFmtId="221" fontId="3" fillId="21" borderId="38" xfId="50" applyNumberFormat="1" applyFont="1" applyFill="1" applyBorder="1" applyAlignment="1" applyProtection="1">
      <alignment vertical="center" shrinkToFit="1"/>
      <protection locked="0"/>
    </xf>
    <xf numFmtId="221" fontId="3" fillId="21" borderId="95" xfId="50" applyNumberFormat="1" applyFont="1" applyFill="1" applyBorder="1" applyAlignment="1" applyProtection="1">
      <alignment vertical="center" shrinkToFit="1"/>
      <protection locked="0"/>
    </xf>
    <xf numFmtId="0" fontId="6" fillId="0" borderId="186" xfId="0" applyFont="1" applyFill="1" applyBorder="1" applyAlignment="1" applyProtection="1">
      <alignment horizontal="center" vertical="center"/>
      <protection hidden="1"/>
    </xf>
    <xf numFmtId="0" fontId="6" fillId="0" borderId="89" xfId="0" applyFont="1" applyFill="1" applyBorder="1" applyAlignment="1" applyProtection="1">
      <alignment horizontal="center" vertical="center"/>
      <protection hidden="1"/>
    </xf>
    <xf numFmtId="0" fontId="6" fillId="0" borderId="88" xfId="0" applyFont="1" applyFill="1" applyBorder="1" applyAlignment="1" applyProtection="1">
      <alignment horizontal="center" vertical="center"/>
      <protection hidden="1"/>
    </xf>
    <xf numFmtId="0" fontId="3" fillId="0" borderId="237" xfId="0" applyFont="1" applyFill="1" applyBorder="1" applyAlignment="1">
      <alignment horizontal="center" vertical="center"/>
    </xf>
    <xf numFmtId="38" fontId="25" fillId="0" borderId="109" xfId="50" applyFont="1" applyFill="1" applyBorder="1" applyAlignment="1">
      <alignment vertical="center" shrinkToFit="1"/>
    </xf>
    <xf numFmtId="38" fontId="25" fillId="0" borderId="26" xfId="50" applyFont="1" applyFill="1" applyBorder="1" applyAlignment="1">
      <alignment vertical="center" shrinkToFit="1"/>
    </xf>
    <xf numFmtId="196" fontId="6" fillId="0" borderId="109" xfId="50" applyNumberFormat="1" applyFont="1" applyFill="1" applyBorder="1" applyAlignment="1">
      <alignment vertical="center"/>
    </xf>
    <xf numFmtId="196" fontId="6" fillId="0" borderId="25" xfId="50" applyNumberFormat="1" applyFont="1" applyFill="1" applyBorder="1" applyAlignment="1">
      <alignment vertical="center"/>
    </xf>
    <xf numFmtId="196" fontId="3" fillId="21" borderId="186" xfId="50" applyNumberFormat="1" applyFont="1" applyFill="1" applyBorder="1" applyAlignment="1" applyProtection="1">
      <alignment vertical="center"/>
      <protection locked="0"/>
    </xf>
    <xf numFmtId="38" fontId="6" fillId="0" borderId="186" xfId="50" applyFont="1" applyFill="1" applyBorder="1" applyAlignment="1" applyProtection="1">
      <alignment horizontal="right" vertical="center" shrinkToFit="1"/>
      <protection hidden="1"/>
    </xf>
    <xf numFmtId="38" fontId="6" fillId="0" borderId="88" xfId="50" applyFont="1" applyFill="1" applyBorder="1" applyAlignment="1" applyProtection="1">
      <alignment horizontal="right" vertical="center" shrinkToFit="1"/>
      <protection hidden="1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208" fontId="3" fillId="21" borderId="46" xfId="0" applyNumberFormat="1" applyFont="1" applyFill="1" applyBorder="1" applyAlignment="1" applyProtection="1">
      <alignment horizontal="center" vertical="center"/>
      <protection locked="0"/>
    </xf>
    <xf numFmtId="208" fontId="3" fillId="21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211" xfId="0" applyFont="1" applyFill="1" applyBorder="1" applyAlignment="1" applyProtection="1">
      <alignment horizontal="center" vertical="center" textRotation="255"/>
      <protection locked="0"/>
    </xf>
    <xf numFmtId="0" fontId="3" fillId="0" borderId="106" xfId="0" applyFont="1" applyFill="1" applyBorder="1" applyAlignment="1" applyProtection="1">
      <alignment horizontal="center" vertical="center" textRotation="255"/>
      <protection locked="0"/>
    </xf>
    <xf numFmtId="0" fontId="3" fillId="21" borderId="33" xfId="0" applyFont="1" applyFill="1" applyBorder="1" applyAlignment="1" applyProtection="1">
      <alignment horizontal="center" vertical="center"/>
      <protection locked="0"/>
    </xf>
    <xf numFmtId="57" fontId="3" fillId="21" borderId="55" xfId="0" applyNumberFormat="1" applyFont="1" applyFill="1" applyBorder="1" applyAlignment="1" applyProtection="1">
      <alignment horizontal="center" vertical="center"/>
      <protection locked="0"/>
    </xf>
    <xf numFmtId="0" fontId="3" fillId="21" borderId="95" xfId="0" applyFont="1" applyFill="1" applyBorder="1" applyAlignment="1" applyProtection="1">
      <alignment horizontal="center" vertical="center"/>
      <protection locked="0"/>
    </xf>
    <xf numFmtId="0" fontId="3" fillId="21" borderId="94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>
      <alignment horizontal="center" vertical="center"/>
    </xf>
    <xf numFmtId="0" fontId="3" fillId="21" borderId="46" xfId="0" applyFont="1" applyFill="1" applyBorder="1" applyAlignment="1" applyProtection="1">
      <alignment horizontal="center" vertical="center"/>
      <protection locked="0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1" borderId="99" xfId="0" applyFont="1" applyFill="1" applyBorder="1" applyAlignment="1" applyProtection="1">
      <alignment horizontal="center" vertical="center" shrinkToFit="1"/>
      <protection locked="0"/>
    </xf>
    <xf numFmtId="0" fontId="3" fillId="21" borderId="185" xfId="0" applyFont="1" applyFill="1" applyBorder="1" applyAlignment="1" applyProtection="1">
      <alignment horizontal="center" vertical="center" shrinkToFit="1"/>
      <protection locked="0"/>
    </xf>
    <xf numFmtId="0" fontId="3" fillId="21" borderId="123" xfId="0" applyFont="1" applyFill="1" applyBorder="1" applyAlignment="1" applyProtection="1">
      <alignment horizontal="center" vertical="center" shrinkToFit="1"/>
      <protection locked="0"/>
    </xf>
    <xf numFmtId="0" fontId="3" fillId="21" borderId="39" xfId="0" applyFont="1" applyFill="1" applyBorder="1" applyAlignment="1" applyProtection="1">
      <alignment horizontal="center" vertical="center" shrinkToFit="1"/>
      <protection locked="0"/>
    </xf>
    <xf numFmtId="0" fontId="3" fillId="21" borderId="37" xfId="0" applyFont="1" applyFill="1" applyBorder="1" applyAlignment="1" applyProtection="1">
      <alignment horizontal="center" vertical="center"/>
      <protection locked="0"/>
    </xf>
    <xf numFmtId="196" fontId="3" fillId="21" borderId="236" xfId="50" applyNumberFormat="1" applyFont="1" applyFill="1" applyBorder="1" applyAlignment="1" applyProtection="1">
      <alignment vertical="center"/>
      <protection locked="0"/>
    </xf>
    <xf numFmtId="196" fontId="3" fillId="21" borderId="203" xfId="50" applyNumberFormat="1" applyFont="1" applyFill="1" applyBorder="1" applyAlignment="1" applyProtection="1">
      <alignment vertical="center"/>
      <protection locked="0"/>
    </xf>
    <xf numFmtId="0" fontId="3" fillId="0" borderId="9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21" borderId="209" xfId="0" applyFont="1" applyFill="1" applyBorder="1" applyAlignment="1" applyProtection="1">
      <alignment horizontal="center" vertical="center" shrinkToFit="1"/>
      <protection locked="0"/>
    </xf>
    <xf numFmtId="0" fontId="3" fillId="21" borderId="207" xfId="0" applyFont="1" applyFill="1" applyBorder="1" applyAlignment="1" applyProtection="1">
      <alignment horizontal="center" vertical="center" shrinkToFit="1"/>
      <protection locked="0"/>
    </xf>
    <xf numFmtId="0" fontId="3" fillId="21" borderId="99" xfId="0" applyFont="1" applyFill="1" applyBorder="1" applyAlignment="1" applyProtection="1">
      <alignment horizontal="center" vertical="center"/>
      <protection locked="0"/>
    </xf>
    <xf numFmtId="0" fontId="3" fillId="21" borderId="184" xfId="0" applyFont="1" applyFill="1" applyBorder="1" applyAlignment="1" applyProtection="1">
      <alignment horizontal="center" vertical="center"/>
      <protection locked="0"/>
    </xf>
    <xf numFmtId="0" fontId="3" fillId="21" borderId="185" xfId="0" applyFont="1" applyFill="1" applyBorder="1" applyAlignment="1" applyProtection="1">
      <alignment horizontal="center" vertical="center"/>
      <protection locked="0"/>
    </xf>
    <xf numFmtId="0" fontId="6" fillId="0" borderId="236" xfId="0" applyFont="1" applyFill="1" applyBorder="1" applyAlignment="1" applyProtection="1">
      <alignment horizontal="center" vertical="center"/>
      <protection hidden="1"/>
    </xf>
    <xf numFmtId="0" fontId="6" fillId="0" borderId="203" xfId="0" applyFont="1" applyFill="1" applyBorder="1" applyAlignment="1" applyProtection="1">
      <alignment horizontal="center" vertical="center"/>
      <protection hidden="1"/>
    </xf>
    <xf numFmtId="0" fontId="6" fillId="0" borderId="208" xfId="0" applyFont="1" applyFill="1" applyBorder="1" applyAlignment="1" applyProtection="1">
      <alignment horizontal="center" vertical="center"/>
      <protection hidden="1"/>
    </xf>
    <xf numFmtId="38" fontId="6" fillId="0" borderId="236" xfId="50" applyFont="1" applyFill="1" applyBorder="1" applyAlignment="1" applyProtection="1">
      <alignment horizontal="right" vertical="center" shrinkToFit="1"/>
      <protection hidden="1"/>
    </xf>
    <xf numFmtId="38" fontId="6" fillId="0" borderId="208" xfId="50" applyFont="1" applyFill="1" applyBorder="1" applyAlignment="1" applyProtection="1">
      <alignment horizontal="right" vertical="center" shrinkToFit="1"/>
      <protection hidden="1"/>
    </xf>
    <xf numFmtId="0" fontId="3" fillId="21" borderId="88" xfId="0" applyFont="1" applyFill="1" applyBorder="1" applyAlignment="1" applyProtection="1">
      <alignment horizontal="center" vertical="center"/>
      <protection locked="0"/>
    </xf>
    <xf numFmtId="0" fontId="3" fillId="21" borderId="208" xfId="0" applyFont="1" applyFill="1" applyBorder="1" applyAlignment="1" applyProtection="1">
      <alignment horizontal="center" vertical="center" shrinkToFit="1"/>
      <protection locked="0"/>
    </xf>
    <xf numFmtId="0" fontId="3" fillId="21" borderId="161" xfId="0" applyFont="1" applyFill="1" applyBorder="1" applyAlignment="1" applyProtection="1">
      <alignment horizontal="center" vertical="center" shrinkToFit="1"/>
      <protection locked="0"/>
    </xf>
    <xf numFmtId="0" fontId="20" fillId="21" borderId="161" xfId="0" applyFont="1" applyFill="1" applyBorder="1" applyAlignment="1" applyProtection="1">
      <alignment horizontal="center" vertical="center"/>
      <protection locked="0"/>
    </xf>
    <xf numFmtId="179" fontId="3" fillId="21" borderId="207" xfId="50" applyNumberFormat="1" applyFont="1" applyFill="1" applyBorder="1" applyAlignment="1" applyProtection="1">
      <alignment vertical="center" shrinkToFit="1"/>
      <protection locked="0"/>
    </xf>
    <xf numFmtId="179" fontId="3" fillId="21" borderId="217" xfId="50" applyNumberFormat="1" applyFont="1" applyFill="1" applyBorder="1" applyAlignment="1" applyProtection="1">
      <alignment vertical="center" shrinkToFit="1"/>
      <protection locked="0"/>
    </xf>
    <xf numFmtId="38" fontId="3" fillId="21" borderId="162" xfId="50" applyFont="1" applyFill="1" applyBorder="1" applyAlignment="1" applyProtection="1">
      <alignment vertical="center"/>
      <protection locked="0"/>
    </xf>
    <xf numFmtId="0" fontId="3" fillId="21" borderId="186" xfId="0" applyFont="1" applyFill="1" applyBorder="1" applyAlignment="1" applyProtection="1">
      <alignment horizontal="center" vertical="center" shrinkToFit="1"/>
      <protection locked="0"/>
    </xf>
    <xf numFmtId="0" fontId="3" fillId="21" borderId="88" xfId="0" applyFont="1" applyFill="1" applyBorder="1" applyAlignment="1" applyProtection="1">
      <alignment horizontal="center" vertical="center" shrinkToFit="1"/>
      <protection locked="0"/>
    </xf>
    <xf numFmtId="0" fontId="3" fillId="21" borderId="40" xfId="0" applyFont="1" applyFill="1" applyBorder="1" applyAlignment="1" applyProtection="1">
      <alignment horizontal="center" vertical="center" shrinkToFit="1"/>
      <protection locked="0"/>
    </xf>
    <xf numFmtId="38" fontId="3" fillId="21" borderId="157" xfId="50" applyFont="1" applyFill="1" applyBorder="1" applyAlignment="1" applyProtection="1">
      <alignment vertical="center"/>
      <protection locked="0"/>
    </xf>
    <xf numFmtId="0" fontId="3" fillId="0" borderId="96" xfId="0" applyFont="1" applyFill="1" applyBorder="1" applyAlignment="1">
      <alignment horizontal="center" vertical="distributed" textRotation="255"/>
    </xf>
    <xf numFmtId="0" fontId="3" fillId="0" borderId="211" xfId="0" applyFont="1" applyFill="1" applyBorder="1" applyAlignment="1">
      <alignment horizontal="center" vertical="distributed" textRotation="255"/>
    </xf>
    <xf numFmtId="0" fontId="3" fillId="0" borderId="106" xfId="0" applyFont="1" applyFill="1" applyBorder="1" applyAlignment="1">
      <alignment horizontal="center" vertical="distributed" textRotation="255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0" fillId="0" borderId="9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3" fillId="0" borderId="46" xfId="0" applyFont="1" applyFill="1" applyBorder="1" applyAlignment="1" quotePrefix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textRotation="255" shrinkToFit="1"/>
    </xf>
    <xf numFmtId="0" fontId="3" fillId="0" borderId="48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center" vertical="distributed" textRotation="255"/>
    </xf>
    <xf numFmtId="0" fontId="3" fillId="0" borderId="112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center" vertical="distributed" textRotation="255"/>
    </xf>
    <xf numFmtId="0" fontId="3" fillId="21" borderId="87" xfId="0" applyFont="1" applyFill="1" applyBorder="1" applyAlignment="1" applyProtection="1">
      <alignment horizontal="center" vertical="center"/>
      <protection locked="0"/>
    </xf>
    <xf numFmtId="38" fontId="3" fillId="0" borderId="235" xfId="50" applyFont="1" applyFill="1" applyBorder="1" applyAlignment="1">
      <alignment horizontal="distributed" vertical="center" shrinkToFit="1"/>
    </xf>
    <xf numFmtId="38" fontId="3" fillId="0" borderId="134" xfId="50" applyFont="1" applyFill="1" applyBorder="1" applyAlignment="1">
      <alignment horizontal="distributed" vertical="center" shrinkToFit="1"/>
    </xf>
    <xf numFmtId="0" fontId="3" fillId="0" borderId="211" xfId="0" applyFont="1" applyFill="1" applyBorder="1" applyAlignment="1">
      <alignment horizontal="center" vertical="distributed" textRotation="255" shrinkToFit="1"/>
    </xf>
    <xf numFmtId="0" fontId="3" fillId="0" borderId="106" xfId="0" applyFont="1" applyFill="1" applyBorder="1" applyAlignment="1">
      <alignment horizontal="center" vertical="distributed" textRotation="255" shrinkToFit="1"/>
    </xf>
    <xf numFmtId="0" fontId="3" fillId="0" borderId="29" xfId="0" applyFont="1" applyFill="1" applyBorder="1" applyAlignment="1" quotePrefix="1">
      <alignment horizontal="center" vertical="center"/>
    </xf>
    <xf numFmtId="0" fontId="3" fillId="0" borderId="21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distributed" textRotation="255"/>
    </xf>
    <xf numFmtId="0" fontId="3" fillId="0" borderId="95" xfId="0" applyFont="1" applyFill="1" applyBorder="1" applyAlignment="1">
      <alignment horizontal="center" vertical="distributed" textRotation="255"/>
    </xf>
    <xf numFmtId="0" fontId="3" fillId="0" borderId="109" xfId="0" applyFont="1" applyFill="1" applyBorder="1" applyAlignment="1">
      <alignment horizontal="center" vertical="distributed" textRotation="255"/>
    </xf>
    <xf numFmtId="38" fontId="3" fillId="21" borderId="236" xfId="50" applyFont="1" applyFill="1" applyBorder="1" applyAlignment="1" applyProtection="1">
      <alignment vertical="center"/>
      <protection locked="0"/>
    </xf>
    <xf numFmtId="38" fontId="3" fillId="21" borderId="164" xfId="50" applyFont="1" applyFill="1" applyBorder="1" applyAlignment="1" applyProtection="1">
      <alignment vertical="center"/>
      <protection locked="0"/>
    </xf>
    <xf numFmtId="0" fontId="6" fillId="0" borderId="124" xfId="0" applyFont="1" applyFill="1" applyBorder="1" applyAlignment="1" applyProtection="1">
      <alignment horizontal="center" vertical="center"/>
      <protection hidden="1"/>
    </xf>
    <xf numFmtId="0" fontId="6" fillId="0" borderId="140" xfId="0" applyFont="1" applyFill="1" applyBorder="1" applyAlignment="1" applyProtection="1">
      <alignment horizontal="center" vertical="center"/>
      <protection hidden="1"/>
    </xf>
    <xf numFmtId="0" fontId="6" fillId="0" borderId="123" xfId="0" applyFont="1" applyFill="1" applyBorder="1" applyAlignment="1" applyProtection="1">
      <alignment horizontal="center" vertical="center"/>
      <protection hidden="1"/>
    </xf>
    <xf numFmtId="38" fontId="6" fillId="0" borderId="124" xfId="50" applyFont="1" applyFill="1" applyBorder="1" applyAlignment="1" applyProtection="1">
      <alignment vertical="center"/>
      <protection hidden="1"/>
    </xf>
    <xf numFmtId="38" fontId="6" fillId="0" borderId="123" xfId="50" applyFont="1" applyFill="1" applyBorder="1" applyAlignment="1" applyProtection="1">
      <alignment vertical="center"/>
      <protection hidden="1"/>
    </xf>
    <xf numFmtId="0" fontId="3" fillId="0" borderId="55" xfId="0" applyNumberFormat="1" applyFont="1" applyFill="1" applyBorder="1" applyAlignment="1">
      <alignment horizontal="distributed" vertical="center"/>
    </xf>
    <xf numFmtId="0" fontId="3" fillId="0" borderId="80" xfId="0" applyNumberFormat="1" applyFont="1" applyFill="1" applyBorder="1" applyAlignment="1">
      <alignment horizontal="distributed" vertical="center"/>
    </xf>
    <xf numFmtId="0" fontId="3" fillId="0" borderId="68" xfId="0" applyNumberFormat="1" applyFont="1" applyFill="1" applyBorder="1" applyAlignment="1">
      <alignment horizontal="distributed" vertical="center"/>
    </xf>
    <xf numFmtId="0" fontId="3" fillId="0" borderId="63" xfId="0" applyNumberFormat="1" applyFont="1" applyFill="1" applyBorder="1" applyAlignment="1">
      <alignment horizontal="distributed" vertical="center"/>
    </xf>
    <xf numFmtId="0" fontId="3" fillId="0" borderId="97" xfId="0" applyNumberFormat="1" applyFont="1" applyFill="1" applyBorder="1" applyAlignment="1">
      <alignment horizontal="distributed" vertical="center"/>
    </xf>
    <xf numFmtId="0" fontId="3" fillId="0" borderId="133" xfId="0" applyNumberFormat="1" applyFont="1" applyFill="1" applyBorder="1" applyAlignment="1">
      <alignment horizontal="distributed" vertical="center"/>
    </xf>
    <xf numFmtId="0" fontId="3" fillId="0" borderId="66" xfId="0" applyNumberFormat="1" applyFont="1" applyFill="1" applyBorder="1" applyAlignment="1">
      <alignment horizontal="center" vertical="distributed" textRotation="255"/>
    </xf>
    <xf numFmtId="0" fontId="3" fillId="0" borderId="53" xfId="0" applyNumberFormat="1" applyFont="1" applyFill="1" applyBorder="1" applyAlignment="1">
      <alignment horizontal="center" vertical="distributed" textRotation="255"/>
    </xf>
    <xf numFmtId="0" fontId="3" fillId="0" borderId="69" xfId="0" applyNumberFormat="1" applyFont="1" applyFill="1" applyBorder="1" applyAlignment="1">
      <alignment horizontal="center" vertical="distributed" textRotation="255"/>
    </xf>
    <xf numFmtId="0" fontId="3" fillId="0" borderId="58" xfId="0" applyNumberFormat="1" applyFont="1" applyFill="1" applyBorder="1" applyAlignment="1">
      <alignment horizontal="center" vertical="distributed" textRotation="255"/>
    </xf>
    <xf numFmtId="0" fontId="3" fillId="0" borderId="201" xfId="0" applyNumberFormat="1" applyFont="1" applyFill="1" applyBorder="1" applyAlignment="1">
      <alignment horizontal="distributed" vertical="center"/>
    </xf>
    <xf numFmtId="0" fontId="3" fillId="0" borderId="128" xfId="0" applyNumberFormat="1" applyFont="1" applyFill="1" applyBorder="1" applyAlignment="1">
      <alignment horizontal="distributed" vertical="center"/>
    </xf>
    <xf numFmtId="0" fontId="3" fillId="0" borderId="142" xfId="0" applyNumberFormat="1" applyFont="1" applyFill="1" applyBorder="1" applyAlignment="1">
      <alignment horizontal="distributed" vertical="center"/>
    </xf>
    <xf numFmtId="0" fontId="3" fillId="0" borderId="50" xfId="0" applyNumberFormat="1" applyFont="1" applyFill="1" applyBorder="1" applyAlignment="1">
      <alignment horizontal="center" vertical="distributed" textRotation="255"/>
    </xf>
    <xf numFmtId="0" fontId="3" fillId="0" borderId="56" xfId="0" applyNumberFormat="1" applyFont="1" applyFill="1" applyBorder="1" applyAlignment="1">
      <alignment horizontal="distributed" vertical="center"/>
    </xf>
    <xf numFmtId="0" fontId="3" fillId="0" borderId="57" xfId="0" applyNumberFormat="1" applyFont="1" applyFill="1" applyBorder="1" applyAlignment="1">
      <alignment horizontal="distributed" vertical="center"/>
    </xf>
    <xf numFmtId="0" fontId="3" fillId="0" borderId="71" xfId="0" applyNumberFormat="1" applyFont="1" applyFill="1" applyBorder="1" applyAlignment="1">
      <alignment horizontal="distributed" vertical="center"/>
    </xf>
    <xf numFmtId="0" fontId="3" fillId="0" borderId="0" xfId="67" applyFont="1" applyFill="1" applyAlignment="1" applyProtection="1">
      <alignment horizontal="left" vertical="center"/>
      <protection hidden="1"/>
    </xf>
    <xf numFmtId="58" fontId="3" fillId="0" borderId="0" xfId="67" applyNumberFormat="1" applyFont="1" applyFill="1" applyAlignment="1" applyProtection="1">
      <alignment horizontal="left" vertical="center"/>
      <protection hidden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25" xfId="0" applyNumberFormat="1" applyFont="1" applyFill="1" applyBorder="1" applyAlignment="1">
      <alignment horizontal="center" vertical="center" wrapText="1"/>
    </xf>
    <xf numFmtId="0" fontId="3" fillId="0" borderId="55" xfId="67" applyFont="1" applyFill="1" applyBorder="1" applyAlignment="1" applyProtection="1">
      <alignment horizontal="center" vertical="center"/>
      <protection locked="0"/>
    </xf>
    <xf numFmtId="0" fontId="3" fillId="0" borderId="68" xfId="67" applyFont="1" applyFill="1" applyBorder="1" applyAlignment="1" applyProtection="1">
      <alignment horizontal="center" vertical="center"/>
      <protection locked="0"/>
    </xf>
    <xf numFmtId="0" fontId="3" fillId="0" borderId="96" xfId="67" applyFont="1" applyFill="1" applyBorder="1" applyAlignment="1">
      <alignment horizontal="center" vertical="distributed" textRotation="255"/>
      <protection/>
    </xf>
    <xf numFmtId="0" fontId="3" fillId="0" borderId="211" xfId="67" applyFont="1" applyFill="1" applyBorder="1" applyAlignment="1">
      <alignment horizontal="center" vertical="distributed" textRotation="255"/>
      <protection/>
    </xf>
    <xf numFmtId="0" fontId="3" fillId="0" borderId="106" xfId="67" applyFont="1" applyFill="1" applyBorder="1" applyAlignment="1">
      <alignment horizontal="center" vertical="distributed" textRotation="255"/>
      <protection/>
    </xf>
    <xf numFmtId="0" fontId="3" fillId="0" borderId="63" xfId="67" applyFont="1" applyFill="1" applyBorder="1" applyAlignment="1">
      <alignment horizontal="distributed" vertical="center"/>
      <protection/>
    </xf>
    <xf numFmtId="0" fontId="3" fillId="0" borderId="97" xfId="67" applyFont="1" applyFill="1" applyBorder="1" applyAlignment="1">
      <alignment horizontal="distributed" vertical="center"/>
      <protection/>
    </xf>
    <xf numFmtId="0" fontId="3" fillId="0" borderId="46" xfId="67" applyFont="1" applyFill="1" applyBorder="1" applyAlignment="1">
      <alignment horizontal="distributed" vertical="center"/>
      <protection/>
    </xf>
    <xf numFmtId="0" fontId="0" fillId="0" borderId="42" xfId="0" applyFont="1" applyFill="1" applyBorder="1" applyAlignment="1">
      <alignment vertical="center"/>
    </xf>
    <xf numFmtId="0" fontId="3" fillId="0" borderId="130" xfId="67" applyFont="1" applyFill="1" applyBorder="1" applyAlignment="1">
      <alignment horizontal="distributed" vertical="center"/>
      <protection/>
    </xf>
    <xf numFmtId="0" fontId="3" fillId="0" borderId="105" xfId="67" applyFont="1" applyFill="1" applyBorder="1" applyAlignment="1" quotePrefix="1">
      <alignment horizontal="distributed" vertical="center"/>
      <protection/>
    </xf>
    <xf numFmtId="0" fontId="3" fillId="0" borderId="55" xfId="67" applyFont="1" applyFill="1" applyBorder="1" applyAlignment="1">
      <alignment horizontal="distributed" vertical="center"/>
      <protection/>
    </xf>
    <xf numFmtId="0" fontId="3" fillId="0" borderId="80" xfId="67" applyFont="1" applyFill="1" applyBorder="1" applyAlignment="1" quotePrefix="1">
      <alignment horizontal="distributed" vertical="center"/>
      <protection/>
    </xf>
    <xf numFmtId="0" fontId="3" fillId="0" borderId="95" xfId="67" applyFont="1" applyFill="1" applyBorder="1" applyAlignment="1" applyProtection="1" quotePrefix="1">
      <alignment horizontal="distributed" vertical="center"/>
      <protection locked="0"/>
    </xf>
    <xf numFmtId="0" fontId="3" fillId="0" borderId="0" xfId="67" applyFont="1" applyFill="1" applyBorder="1" applyAlignment="1" applyProtection="1">
      <alignment horizontal="distributed" vertical="center"/>
      <protection locked="0"/>
    </xf>
    <xf numFmtId="191" fontId="3" fillId="0" borderId="25" xfId="67" applyNumberFormat="1" applyFont="1" applyFill="1" applyBorder="1" applyAlignment="1">
      <alignment horizontal="center" vertical="center"/>
      <protection/>
    </xf>
    <xf numFmtId="0" fontId="21" fillId="0" borderId="0" xfId="67" applyFont="1" applyFill="1" applyAlignment="1" quotePrefix="1">
      <alignment horizontal="left" vertical="center"/>
      <protection/>
    </xf>
    <xf numFmtId="0" fontId="21" fillId="0" borderId="0" xfId="67" applyFont="1" applyFill="1" applyAlignment="1">
      <alignment horizontal="distributed" vertical="center"/>
      <protection/>
    </xf>
    <xf numFmtId="0" fontId="3" fillId="0" borderId="55" xfId="67" applyFont="1" applyFill="1" applyBorder="1" applyAlignment="1">
      <alignment horizontal="distributed" vertical="center" wrapText="1" shrinkToFit="1"/>
      <protection/>
    </xf>
    <xf numFmtId="0" fontId="3" fillId="0" borderId="80" xfId="67" applyFont="1" applyFill="1" applyBorder="1" applyAlignment="1">
      <alignment horizontal="distributed" vertical="center" wrapText="1" shrinkToFit="1"/>
      <protection/>
    </xf>
    <xf numFmtId="191" fontId="3" fillId="0" borderId="103" xfId="67" applyNumberFormat="1" applyFont="1" applyFill="1" applyBorder="1" applyAlignment="1" quotePrefix="1">
      <alignment horizontal="distributed" vertical="center" shrinkToFit="1"/>
      <protection/>
    </xf>
    <xf numFmtId="0" fontId="0" fillId="0" borderId="142" xfId="0" applyFont="1" applyFill="1" applyBorder="1" applyAlignment="1">
      <alignment horizontal="distributed" vertical="center"/>
    </xf>
    <xf numFmtId="0" fontId="3" fillId="0" borderId="80" xfId="67" applyFont="1" applyFill="1" applyBorder="1" applyAlignment="1" quotePrefix="1">
      <alignment horizontal="distributed" vertical="center" wrapText="1" shrinkToFit="1"/>
      <protection/>
    </xf>
    <xf numFmtId="0" fontId="3" fillId="0" borderId="63" xfId="67" applyFont="1" applyFill="1" applyBorder="1" applyAlignment="1" applyProtection="1">
      <alignment horizontal="distributed" vertical="center"/>
      <protection hidden="1"/>
    </xf>
    <xf numFmtId="0" fontId="3" fillId="0" borderId="133" xfId="67" applyFont="1" applyFill="1" applyBorder="1" applyAlignment="1" applyProtection="1">
      <alignment horizontal="distributed" vertical="center"/>
      <protection hidden="1"/>
    </xf>
    <xf numFmtId="0" fontId="3" fillId="0" borderId="25" xfId="67" applyFont="1" applyFill="1" applyBorder="1" applyAlignment="1">
      <alignment vertical="center"/>
      <protection/>
    </xf>
    <xf numFmtId="0" fontId="3" fillId="0" borderId="198" xfId="67" applyFont="1" applyFill="1" applyBorder="1" applyAlignment="1">
      <alignment horizontal="distributed" vertical="center"/>
      <protection/>
    </xf>
    <xf numFmtId="0" fontId="3" fillId="0" borderId="102" xfId="67" applyFont="1" applyFill="1" applyBorder="1" applyAlignment="1">
      <alignment horizontal="distributed" vertical="center"/>
      <protection/>
    </xf>
    <xf numFmtId="0" fontId="3" fillId="0" borderId="31" xfId="67" applyFont="1" applyFill="1" applyBorder="1" applyAlignment="1">
      <alignment horizontal="distributed" vertical="center" shrinkToFit="1"/>
      <protection/>
    </xf>
    <xf numFmtId="0" fontId="3" fillId="0" borderId="134" xfId="67" applyFont="1" applyFill="1" applyBorder="1" applyAlignment="1">
      <alignment horizontal="distributed" vertical="center" shrinkToFit="1"/>
      <protection/>
    </xf>
    <xf numFmtId="0" fontId="3" fillId="0" borderId="55" xfId="67" applyFont="1" applyFill="1" applyBorder="1" applyAlignment="1">
      <alignment horizontal="distributed" vertical="center" shrinkToFit="1"/>
      <protection/>
    </xf>
    <xf numFmtId="0" fontId="3" fillId="0" borderId="80" xfId="67" applyFont="1" applyFill="1" applyBorder="1" applyAlignment="1">
      <alignment horizontal="distributed" vertical="center" shrinkToFit="1"/>
      <protection/>
    </xf>
    <xf numFmtId="0" fontId="3" fillId="0" borderId="240" xfId="67" applyFont="1" applyFill="1" applyBorder="1" applyAlignment="1" applyProtection="1">
      <alignment vertical="center" wrapText="1"/>
      <protection locked="0"/>
    </xf>
    <xf numFmtId="0" fontId="3" fillId="0" borderId="241" xfId="67" applyFont="1" applyFill="1" applyBorder="1" applyAlignment="1" applyProtection="1">
      <alignment vertical="center" wrapText="1"/>
      <protection locked="0"/>
    </xf>
    <xf numFmtId="0" fontId="3" fillId="0" borderId="242" xfId="67" applyFont="1" applyFill="1" applyBorder="1" applyAlignment="1" applyProtection="1">
      <alignment vertical="center" wrapText="1"/>
      <protection locked="0"/>
    </xf>
    <xf numFmtId="0" fontId="3" fillId="0" borderId="243" xfId="67" applyFont="1" applyFill="1" applyBorder="1" applyAlignment="1" applyProtection="1">
      <alignment vertical="center" wrapText="1"/>
      <protection locked="0"/>
    </xf>
    <xf numFmtId="0" fontId="3" fillId="0" borderId="244" xfId="67" applyFont="1" applyFill="1" applyBorder="1" applyAlignment="1" applyProtection="1">
      <alignment vertical="center" wrapText="1"/>
      <protection locked="0"/>
    </xf>
    <xf numFmtId="0" fontId="3" fillId="0" borderId="245" xfId="67" applyFont="1" applyFill="1" applyBorder="1" applyAlignment="1" applyProtection="1">
      <alignment vertical="center" wrapText="1"/>
      <protection locked="0"/>
    </xf>
    <xf numFmtId="0" fontId="3" fillId="0" borderId="67" xfId="67" applyFont="1" applyFill="1" applyBorder="1" applyAlignment="1">
      <alignment horizontal="distributed" vertical="center"/>
      <protection/>
    </xf>
    <xf numFmtId="0" fontId="3" fillId="0" borderId="111" xfId="67" applyFont="1" applyFill="1" applyBorder="1" applyAlignment="1" quotePrefix="1">
      <alignment horizontal="distributed" vertical="center"/>
      <protection/>
    </xf>
    <xf numFmtId="0" fontId="3" fillId="0" borderId="133" xfId="67" applyFont="1" applyFill="1" applyBorder="1" applyAlignment="1">
      <alignment horizontal="distributed" vertical="center"/>
      <protection/>
    </xf>
    <xf numFmtId="0" fontId="3" fillId="0" borderId="201" xfId="67" applyFont="1" applyFill="1" applyBorder="1" applyAlignment="1">
      <alignment horizontal="distributed" vertical="center"/>
      <protection/>
    </xf>
    <xf numFmtId="0" fontId="3" fillId="0" borderId="128" xfId="67" applyFont="1" applyFill="1" applyBorder="1" applyAlignment="1" quotePrefix="1">
      <alignment horizontal="distributed" vertical="center"/>
      <protection/>
    </xf>
    <xf numFmtId="0" fontId="3" fillId="0" borderId="42" xfId="67" applyFont="1" applyFill="1" applyBorder="1" applyAlignment="1" quotePrefix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0" fillId="0" borderId="211" xfId="0" applyFont="1" applyFill="1" applyBorder="1" applyAlignment="1">
      <alignment vertical="distributed" textRotation="255"/>
    </xf>
    <xf numFmtId="0" fontId="0" fillId="0" borderId="106" xfId="0" applyFont="1" applyFill="1" applyBorder="1" applyAlignment="1">
      <alignment vertical="distributed" textRotation="255"/>
    </xf>
    <xf numFmtId="0" fontId="3" fillId="0" borderId="63" xfId="67" applyFont="1" applyFill="1" applyBorder="1" applyAlignment="1" applyProtection="1" quotePrefix="1">
      <alignment horizontal="left" vertical="center"/>
      <protection locked="0"/>
    </xf>
    <xf numFmtId="0" fontId="3" fillId="0" borderId="97" xfId="67" applyFont="1" applyFill="1" applyBorder="1" applyAlignment="1" applyProtection="1">
      <alignment horizontal="distributed" vertical="center"/>
      <protection locked="0"/>
    </xf>
    <xf numFmtId="0" fontId="3" fillId="0" borderId="198" xfId="67" applyFont="1" applyFill="1" applyBorder="1" applyAlignment="1" quotePrefix="1">
      <alignment horizontal="center" vertical="center"/>
      <protection/>
    </xf>
    <xf numFmtId="0" fontId="3" fillId="0" borderId="102" xfId="67" applyFont="1" applyFill="1" applyBorder="1" applyAlignment="1">
      <alignment horizontal="center" vertical="center"/>
      <protection/>
    </xf>
    <xf numFmtId="0" fontId="3" fillId="0" borderId="55" xfId="67" applyFont="1" applyFill="1" applyBorder="1" applyAlignment="1" applyProtection="1">
      <alignment horizontal="distributed" vertical="center"/>
      <protection locked="0"/>
    </xf>
    <xf numFmtId="0" fontId="3" fillId="0" borderId="80" xfId="67" applyFont="1" applyFill="1" applyBorder="1" applyAlignment="1" applyProtection="1">
      <alignment horizontal="distributed" vertical="center"/>
      <protection locked="0"/>
    </xf>
    <xf numFmtId="0" fontId="3" fillId="0" borderId="55" xfId="67" applyFont="1" applyFill="1" applyBorder="1" applyAlignment="1" applyProtection="1" quotePrefix="1">
      <alignment horizontal="distributed" vertical="center"/>
      <protection locked="0"/>
    </xf>
    <xf numFmtId="0" fontId="3" fillId="0" borderId="80" xfId="67" applyFont="1" applyFill="1" applyBorder="1" applyAlignment="1" applyProtection="1" quotePrefix="1">
      <alignment horizontal="distributed" vertical="center"/>
      <protection locked="0"/>
    </xf>
    <xf numFmtId="0" fontId="3" fillId="0" borderId="55" xfId="67" applyFont="1" applyFill="1" applyBorder="1" applyAlignment="1" applyProtection="1">
      <alignment horizontal="distributed" vertical="center" shrinkToFit="1"/>
      <protection locked="0"/>
    </xf>
    <xf numFmtId="0" fontId="3" fillId="0" borderId="80" xfId="67" applyFont="1" applyFill="1" applyBorder="1" applyAlignment="1" applyProtection="1">
      <alignment horizontal="distributed" vertical="center" shrinkToFit="1"/>
      <protection locked="0"/>
    </xf>
    <xf numFmtId="0" fontId="3" fillId="0" borderId="55" xfId="67" applyFont="1" applyFill="1" applyBorder="1" applyAlignment="1" applyProtection="1" quotePrefix="1">
      <alignment horizontal="distributed" vertical="center" wrapText="1" shrinkToFit="1"/>
      <protection locked="0"/>
    </xf>
    <xf numFmtId="0" fontId="3" fillId="0" borderId="80" xfId="67" applyFont="1" applyFill="1" applyBorder="1" applyAlignment="1" applyProtection="1" quotePrefix="1">
      <alignment horizontal="distributed" vertical="center" wrapText="1" shrinkToFit="1"/>
      <protection locked="0"/>
    </xf>
    <xf numFmtId="0" fontId="3" fillId="0" borderId="55" xfId="67" applyFont="1" applyFill="1" applyBorder="1" applyAlignment="1" applyProtection="1">
      <alignment horizontal="distributed" vertical="center" wrapText="1" shrinkToFit="1"/>
      <protection locked="0"/>
    </xf>
    <xf numFmtId="0" fontId="3" fillId="0" borderId="80" xfId="67" applyFont="1" applyFill="1" applyBorder="1" applyAlignment="1" applyProtection="1">
      <alignment horizontal="distributed" vertical="center" wrapText="1" shrinkToFit="1"/>
      <protection locked="0"/>
    </xf>
    <xf numFmtId="0" fontId="3" fillId="0" borderId="240" xfId="67" applyFont="1" applyFill="1" applyBorder="1" applyAlignment="1" applyProtection="1" quotePrefix="1">
      <alignment horizontal="left" vertical="center" wrapText="1"/>
      <protection locked="0"/>
    </xf>
    <xf numFmtId="0" fontId="3" fillId="0" borderId="241" xfId="67" applyFont="1" applyFill="1" applyBorder="1" applyAlignment="1" applyProtection="1" quotePrefix="1">
      <alignment horizontal="left" vertical="center"/>
      <protection locked="0"/>
    </xf>
    <xf numFmtId="0" fontId="3" fillId="0" borderId="242" xfId="67" applyFont="1" applyFill="1" applyBorder="1" applyAlignment="1" applyProtection="1" quotePrefix="1">
      <alignment horizontal="left" vertical="center"/>
      <protection locked="0"/>
    </xf>
    <xf numFmtId="0" fontId="3" fillId="0" borderId="243" xfId="67" applyFont="1" applyFill="1" applyBorder="1" applyAlignment="1" applyProtection="1" quotePrefix="1">
      <alignment horizontal="left" vertical="center"/>
      <protection locked="0"/>
    </xf>
    <xf numFmtId="0" fontId="3" fillId="0" borderId="244" xfId="67" applyFont="1" applyFill="1" applyBorder="1" applyAlignment="1" applyProtection="1" quotePrefix="1">
      <alignment horizontal="left" vertical="center"/>
      <protection locked="0"/>
    </xf>
    <xf numFmtId="0" fontId="3" fillId="0" borderId="245" xfId="67" applyFont="1" applyFill="1" applyBorder="1" applyAlignment="1" applyProtection="1" quotePrefix="1">
      <alignment horizontal="left" vertical="center"/>
      <protection locked="0"/>
    </xf>
    <xf numFmtId="191" fontId="3" fillId="0" borderId="27" xfId="67" applyNumberFormat="1" applyFont="1" applyFill="1" applyBorder="1" applyAlignment="1" quotePrefix="1">
      <alignment horizontal="center" vertical="center" shrinkToFit="1"/>
      <protection/>
    </xf>
    <xf numFmtId="191" fontId="3" fillId="0" borderId="28" xfId="67" applyNumberFormat="1" applyFont="1" applyFill="1" applyBorder="1" applyAlignment="1" quotePrefix="1">
      <alignment horizontal="center" vertical="center" shrinkToFit="1"/>
      <protection/>
    </xf>
    <xf numFmtId="0" fontId="3" fillId="0" borderId="96" xfId="67" applyFont="1" applyFill="1" applyBorder="1" applyAlignment="1" quotePrefix="1">
      <alignment horizontal="center" vertical="center" textRotation="255"/>
      <protection/>
    </xf>
    <xf numFmtId="0" fontId="3" fillId="0" borderId="211" xfId="67" applyFont="1" applyFill="1" applyBorder="1" applyAlignment="1">
      <alignment horizontal="center" vertical="center" textRotation="255"/>
      <protection/>
    </xf>
    <xf numFmtId="0" fontId="3" fillId="0" borderId="106" xfId="67" applyFont="1" applyFill="1" applyBorder="1" applyAlignment="1">
      <alignment horizontal="center" vertical="center" textRotation="255"/>
      <protection/>
    </xf>
    <xf numFmtId="0" fontId="3" fillId="0" borderId="46" xfId="67" applyFont="1" applyFill="1" applyBorder="1" applyAlignment="1" applyProtection="1">
      <alignment horizontal="left" vertical="center"/>
      <protection locked="0"/>
    </xf>
    <xf numFmtId="0" fontId="3" fillId="0" borderId="128" xfId="67" applyFont="1" applyFill="1" applyBorder="1" applyAlignment="1" applyProtection="1" quotePrefix="1">
      <alignment horizontal="distributed" vertical="center"/>
      <protection locked="0"/>
    </xf>
    <xf numFmtId="0" fontId="3" fillId="0" borderId="63" xfId="67" applyFont="1" applyFill="1" applyBorder="1" applyAlignment="1" applyProtection="1">
      <alignment horizontal="left" vertical="center"/>
      <protection locked="0"/>
    </xf>
    <xf numFmtId="0" fontId="3" fillId="0" borderId="130" xfId="67" applyFont="1" applyFill="1" applyBorder="1" applyAlignment="1" applyProtection="1" quotePrefix="1">
      <alignment horizontal="distributed" vertical="center"/>
      <protection locked="0"/>
    </xf>
    <xf numFmtId="0" fontId="3" fillId="0" borderId="105" xfId="67" applyFont="1" applyFill="1" applyBorder="1" applyAlignment="1" applyProtection="1" quotePrefix="1">
      <alignment horizontal="distributed" vertical="center"/>
      <protection locked="0"/>
    </xf>
    <xf numFmtId="0" fontId="3" fillId="0" borderId="211" xfId="67" applyFont="1" applyFill="1" applyBorder="1" applyAlignment="1">
      <alignment vertical="center" textRotation="255"/>
      <protection/>
    </xf>
    <xf numFmtId="0" fontId="3" fillId="0" borderId="106" xfId="67" applyFont="1" applyFill="1" applyBorder="1" applyAlignment="1">
      <alignment vertical="center" textRotation="255"/>
      <protection/>
    </xf>
    <xf numFmtId="0" fontId="3" fillId="0" borderId="201" xfId="67" applyFont="1" applyFill="1" applyBorder="1" applyAlignment="1" applyProtection="1">
      <alignment horizontal="distributed" vertical="center"/>
      <protection locked="0"/>
    </xf>
    <xf numFmtId="213" fontId="3" fillId="0" borderId="128" xfId="50" applyNumberFormat="1" applyFont="1" applyFill="1" applyBorder="1" applyAlignment="1">
      <alignment horizontal="distributed" vertical="center" shrinkToFit="1"/>
    </xf>
    <xf numFmtId="213" fontId="3" fillId="0" borderId="142" xfId="50" applyNumberFormat="1" applyFont="1" applyFill="1" applyBorder="1" applyAlignment="1">
      <alignment horizontal="distributed" vertical="center" shrinkToFit="1"/>
    </xf>
    <xf numFmtId="38" fontId="3" fillId="0" borderId="103" xfId="50" applyFont="1" applyFill="1" applyBorder="1" applyAlignment="1">
      <alignment horizontal="distributed" vertical="center" shrinkToFit="1"/>
    </xf>
    <xf numFmtId="38" fontId="3" fillId="0" borderId="128" xfId="50" applyFont="1" applyFill="1" applyBorder="1" applyAlignment="1">
      <alignment horizontal="distributed" vertical="center" shrinkToFit="1"/>
    </xf>
    <xf numFmtId="38" fontId="3" fillId="0" borderId="142" xfId="50" applyFont="1" applyFill="1" applyBorder="1" applyAlignment="1">
      <alignment horizontal="distributed" vertical="center" shrinkToFit="1"/>
    </xf>
    <xf numFmtId="38" fontId="3" fillId="0" borderId="132" xfId="50" applyFont="1" applyFill="1" applyBorder="1" applyAlignment="1">
      <alignment horizontal="distributed" vertical="center"/>
    </xf>
    <xf numFmtId="178" fontId="3" fillId="0" borderId="246" xfId="50" applyNumberFormat="1" applyFont="1" applyFill="1" applyBorder="1" applyAlignment="1">
      <alignment vertical="center"/>
    </xf>
    <xf numFmtId="178" fontId="3" fillId="0" borderId="247" xfId="50" applyNumberFormat="1" applyFont="1" applyFill="1" applyBorder="1" applyAlignment="1">
      <alignment vertical="center"/>
    </xf>
    <xf numFmtId="212" fontId="3" fillId="0" borderId="128" xfId="50" applyNumberFormat="1" applyFont="1" applyFill="1" applyBorder="1" applyAlignment="1">
      <alignment horizontal="distributed" vertical="center" shrinkToFit="1"/>
    </xf>
    <xf numFmtId="212" fontId="3" fillId="0" borderId="142" xfId="50" applyNumberFormat="1" applyFont="1" applyFill="1" applyBorder="1" applyAlignment="1">
      <alignment horizontal="distributed" vertical="center" shrinkToFit="1"/>
    </xf>
    <xf numFmtId="38" fontId="3" fillId="0" borderId="219" xfId="50" applyFont="1" applyFill="1" applyBorder="1" applyAlignment="1">
      <alignment horizontal="distributed" vertical="center" shrinkToFit="1"/>
    </xf>
    <xf numFmtId="38" fontId="3" fillId="0" borderId="111" xfId="50" applyFont="1" applyFill="1" applyBorder="1" applyAlignment="1">
      <alignment horizontal="distributed" vertical="center" shrinkToFit="1"/>
    </xf>
    <xf numFmtId="38" fontId="3" fillId="0" borderId="137" xfId="50" applyFont="1" applyFill="1" applyBorder="1" applyAlignment="1">
      <alignment horizontal="distributed" vertical="center" shrinkToFit="1"/>
    </xf>
    <xf numFmtId="38" fontId="3" fillId="0" borderId="248" xfId="50" applyFont="1" applyFill="1" applyBorder="1" applyAlignment="1">
      <alignment horizontal="distributed" vertical="center"/>
    </xf>
    <xf numFmtId="178" fontId="3" fillId="0" borderId="249" xfId="50" applyNumberFormat="1" applyFont="1" applyFill="1" applyBorder="1" applyAlignment="1">
      <alignment vertical="center"/>
    </xf>
    <xf numFmtId="178" fontId="3" fillId="0" borderId="250" xfId="50" applyNumberFormat="1" applyFont="1" applyFill="1" applyBorder="1" applyAlignment="1">
      <alignment vertical="center"/>
    </xf>
    <xf numFmtId="58" fontId="3" fillId="0" borderId="25" xfId="67" applyNumberFormat="1" applyFont="1" applyFill="1" applyBorder="1" applyAlignment="1" applyProtection="1">
      <alignment horizontal="left" vertical="center"/>
      <protection hidden="1"/>
    </xf>
    <xf numFmtId="0" fontId="3" fillId="0" borderId="25" xfId="67" applyFont="1" applyFill="1" applyBorder="1" applyAlignment="1" applyProtection="1">
      <alignment horizontal="left" vertical="center"/>
      <protection hidden="1"/>
    </xf>
    <xf numFmtId="0" fontId="3" fillId="0" borderId="63" xfId="67" applyFont="1" applyFill="1" applyBorder="1" applyAlignment="1">
      <alignment horizontal="distributed" vertical="center" shrinkToFit="1"/>
      <protection/>
    </xf>
    <xf numFmtId="0" fontId="3" fillId="0" borderId="133" xfId="67" applyFont="1" applyFill="1" applyBorder="1" applyAlignment="1">
      <alignment horizontal="distributed" vertical="center" shrinkToFit="1"/>
      <protection/>
    </xf>
    <xf numFmtId="0" fontId="3" fillId="0" borderId="55" xfId="67" applyFont="1" applyFill="1" applyBorder="1" applyAlignment="1" quotePrefix="1">
      <alignment horizontal="distributed" vertical="center" shrinkToFit="1"/>
      <protection/>
    </xf>
    <xf numFmtId="0" fontId="3" fillId="0" borderId="68" xfId="67" applyFont="1" applyFill="1" applyBorder="1" applyAlignment="1">
      <alignment horizontal="distributed" vertical="center" shrinkToFit="1"/>
      <protection/>
    </xf>
    <xf numFmtId="0" fontId="3" fillId="0" borderId="201" xfId="67" applyFont="1" applyFill="1" applyBorder="1" applyAlignment="1">
      <alignment horizontal="distributed" vertical="center" shrinkToFit="1"/>
      <protection/>
    </xf>
    <xf numFmtId="0" fontId="3" fillId="0" borderId="142" xfId="67" applyFont="1" applyFill="1" applyBorder="1" applyAlignment="1">
      <alignment horizontal="distributed" vertical="center" shrinkToFit="1"/>
      <protection/>
    </xf>
    <xf numFmtId="0" fontId="3" fillId="21" borderId="55" xfId="67" applyFont="1" applyFill="1" applyBorder="1" applyAlignment="1" applyProtection="1">
      <alignment horizontal="distributed" vertical="center" shrinkToFit="1"/>
      <protection hidden="1"/>
    </xf>
    <xf numFmtId="0" fontId="3" fillId="21" borderId="80" xfId="67" applyFont="1" applyFill="1" applyBorder="1" applyAlignment="1" applyProtection="1">
      <alignment horizontal="distributed" vertical="center" shrinkToFit="1"/>
      <protection hidden="1"/>
    </xf>
    <xf numFmtId="0" fontId="3" fillId="21" borderId="68" xfId="67" applyFont="1" applyFill="1" applyBorder="1" applyAlignment="1" applyProtection="1">
      <alignment horizontal="distributed" vertical="center" shrinkToFit="1"/>
      <protection hidden="1"/>
    </xf>
    <xf numFmtId="0" fontId="3" fillId="0" borderId="55" xfId="67" applyFont="1" applyFill="1" applyBorder="1" applyAlignment="1" quotePrefix="1">
      <alignment horizontal="distributed" vertical="center" wrapText="1" shrinkToFit="1"/>
      <protection/>
    </xf>
    <xf numFmtId="0" fontId="3" fillId="0" borderId="68" xfId="67" applyFont="1" applyFill="1" applyBorder="1" applyAlignment="1" quotePrefix="1">
      <alignment horizontal="distributed" vertical="center" wrapText="1" shrinkToFit="1"/>
      <protection/>
    </xf>
    <xf numFmtId="0" fontId="3" fillId="0" borderId="55" xfId="67" applyFont="1" applyFill="1" applyBorder="1" applyAlignment="1" applyProtection="1">
      <alignment horizontal="distributed" vertical="center" shrinkToFit="1"/>
      <protection hidden="1"/>
    </xf>
    <xf numFmtId="0" fontId="3" fillId="0" borderId="80" xfId="67" applyFont="1" applyFill="1" applyBorder="1" applyAlignment="1" applyProtection="1">
      <alignment horizontal="distributed" vertical="center" shrinkToFit="1"/>
      <protection hidden="1"/>
    </xf>
    <xf numFmtId="0" fontId="3" fillId="0" borderId="68" xfId="67" applyFont="1" applyFill="1" applyBorder="1" applyAlignment="1" applyProtection="1">
      <alignment horizontal="distributed" vertical="center" shrinkToFit="1"/>
      <protection hidden="1"/>
    </xf>
    <xf numFmtId="0" fontId="3" fillId="0" borderId="63" xfId="67" applyFont="1" applyFill="1" applyBorder="1" applyAlignment="1" applyProtection="1">
      <alignment horizontal="distributed" vertical="center" shrinkToFit="1"/>
      <protection hidden="1"/>
    </xf>
    <xf numFmtId="0" fontId="3" fillId="0" borderId="97" xfId="67" applyFont="1" applyFill="1" applyBorder="1" applyAlignment="1" applyProtection="1">
      <alignment horizontal="distributed" vertical="center" shrinkToFit="1"/>
      <protection hidden="1"/>
    </xf>
    <xf numFmtId="0" fontId="3" fillId="0" borderId="133" xfId="67" applyFont="1" applyFill="1" applyBorder="1" applyAlignment="1" applyProtection="1">
      <alignment horizontal="distributed" vertical="center" shrinkToFit="1"/>
      <protection hidden="1"/>
    </xf>
    <xf numFmtId="0" fontId="3" fillId="0" borderId="96" xfId="67" applyFont="1" applyFill="1" applyBorder="1" applyAlignment="1">
      <alignment vertical="center" textRotation="255" shrinkToFit="1"/>
      <protection/>
    </xf>
    <xf numFmtId="0" fontId="0" fillId="0" borderId="211" xfId="0" applyFont="1" applyFill="1" applyBorder="1" applyAlignment="1">
      <alignment vertical="center" textRotation="255" shrinkToFit="1"/>
    </xf>
    <xf numFmtId="0" fontId="0" fillId="0" borderId="106" xfId="0" applyFont="1" applyFill="1" applyBorder="1" applyAlignment="1">
      <alignment vertical="center" textRotation="255" shrinkToFit="1"/>
    </xf>
    <xf numFmtId="0" fontId="3" fillId="0" borderId="95" xfId="67" applyFont="1" applyFill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horizontal="center" vertical="center" shrinkToFit="1"/>
      <protection/>
    </xf>
    <xf numFmtId="0" fontId="3" fillId="0" borderId="131" xfId="67" applyFont="1" applyFill="1" applyBorder="1" applyAlignment="1">
      <alignment horizontal="center" vertical="center" shrinkToFit="1"/>
      <protection/>
    </xf>
    <xf numFmtId="0" fontId="2" fillId="0" borderId="0" xfId="67" applyFont="1" applyFill="1" applyAlignment="1" quotePrefix="1">
      <alignment horizontal="left" vertical="center"/>
      <protection/>
    </xf>
    <xf numFmtId="0" fontId="2" fillId="0" borderId="0" xfId="67" applyFont="1" applyFill="1" applyAlignment="1">
      <alignment horizontal="distributed" vertical="center"/>
      <protection/>
    </xf>
    <xf numFmtId="0" fontId="3" fillId="0" borderId="31" xfId="67" applyFont="1" applyFill="1" applyBorder="1" applyAlignment="1">
      <alignment horizontal="center" vertical="center" shrinkToFit="1"/>
      <protection/>
    </xf>
    <xf numFmtId="0" fontId="3" fillId="0" borderId="134" xfId="67" applyFont="1" applyFill="1" applyBorder="1" applyAlignment="1">
      <alignment horizontal="center" vertical="center" shrinkToFit="1"/>
      <protection/>
    </xf>
    <xf numFmtId="0" fontId="3" fillId="0" borderId="166" xfId="67" applyFont="1" applyFill="1" applyBorder="1" applyAlignment="1">
      <alignment horizontal="center" vertical="center" shrinkToFit="1"/>
      <protection/>
    </xf>
    <xf numFmtId="0" fontId="3" fillId="0" borderId="55" xfId="67" applyFont="1" applyFill="1" applyBorder="1" applyAlignment="1" applyProtection="1">
      <alignment horizontal="distributed" vertical="center" shrinkToFit="1"/>
      <protection/>
    </xf>
    <xf numFmtId="0" fontId="3" fillId="0" borderId="68" xfId="67" applyFont="1" applyFill="1" applyBorder="1" applyAlignment="1" applyProtection="1">
      <alignment horizontal="distributed" vertical="center" shrinkToFit="1"/>
      <protection/>
    </xf>
    <xf numFmtId="0" fontId="3" fillId="0" borderId="130" xfId="67" applyFont="1" applyFill="1" applyBorder="1" applyAlignment="1" quotePrefix="1">
      <alignment horizontal="distributed" vertical="center" shrinkToFit="1"/>
      <protection/>
    </xf>
    <xf numFmtId="0" fontId="3" fillId="0" borderId="136" xfId="67" applyFont="1" applyFill="1" applyBorder="1" applyAlignment="1">
      <alignment horizontal="distributed" vertical="center" shrinkToFit="1"/>
      <protection/>
    </xf>
    <xf numFmtId="0" fontId="3" fillId="0" borderId="68" xfId="67" applyFont="1" applyFill="1" applyBorder="1" applyAlignment="1" applyProtection="1">
      <alignment horizontal="distributed" vertical="center" wrapText="1" shrinkToFit="1"/>
      <protection locked="0"/>
    </xf>
    <xf numFmtId="0" fontId="3" fillId="0" borderId="73" xfId="67" applyFont="1" applyFill="1" applyBorder="1" applyAlignment="1">
      <alignment horizontal="center" vertical="center" textRotation="255" shrinkToFit="1"/>
      <protection/>
    </xf>
    <xf numFmtId="0" fontId="3" fillId="0" borderId="38" xfId="67" applyFont="1" applyFill="1" applyBorder="1" applyAlignment="1">
      <alignment horizontal="center" vertical="center" textRotation="255" shrinkToFit="1"/>
      <protection/>
    </xf>
    <xf numFmtId="0" fontId="3" fillId="0" borderId="251" xfId="67" applyFont="1" applyFill="1" applyBorder="1" applyAlignment="1">
      <alignment horizontal="center" vertical="center" textRotation="255" shrinkToFit="1"/>
      <protection/>
    </xf>
    <xf numFmtId="0" fontId="3" fillId="0" borderId="73" xfId="67" applyFont="1" applyFill="1" applyBorder="1" applyAlignment="1" applyProtection="1">
      <alignment horizontal="center" vertical="center" wrapText="1" shrinkToFit="1"/>
      <protection locked="0"/>
    </xf>
    <xf numFmtId="0" fontId="3" fillId="0" borderId="38" xfId="67" applyFont="1" applyFill="1" applyBorder="1" applyAlignment="1" applyProtection="1">
      <alignment horizontal="center" vertical="center" wrapText="1" shrinkToFit="1"/>
      <protection locked="0"/>
    </xf>
    <xf numFmtId="0" fontId="3" fillId="0" borderId="35" xfId="67" applyFont="1" applyFill="1" applyBorder="1" applyAlignment="1" applyProtection="1">
      <alignment horizontal="center" vertical="center" wrapText="1" shrinkToFit="1"/>
      <protection locked="0"/>
    </xf>
    <xf numFmtId="0" fontId="3" fillId="24" borderId="55" xfId="67" applyFont="1" applyFill="1" applyBorder="1" applyAlignment="1" applyProtection="1" quotePrefix="1">
      <alignment horizontal="distributed" vertical="center" shrinkToFit="1"/>
      <protection locked="0"/>
    </xf>
    <xf numFmtId="0" fontId="3" fillId="24" borderId="68" xfId="67" applyFont="1" applyFill="1" applyBorder="1" applyAlignment="1" applyProtection="1">
      <alignment horizontal="distributed" vertical="center" shrinkToFit="1"/>
      <protection locked="0"/>
    </xf>
    <xf numFmtId="0" fontId="3" fillId="0" borderId="55" xfId="67" applyFont="1" applyFill="1" applyBorder="1" applyAlignment="1" applyProtection="1" quotePrefix="1">
      <alignment horizontal="distributed" vertical="center" shrinkToFit="1"/>
      <protection hidden="1"/>
    </xf>
    <xf numFmtId="0" fontId="3" fillId="0" borderId="76" xfId="67" applyFont="1" applyFill="1" applyBorder="1" applyAlignment="1">
      <alignment horizontal="distributed" vertical="center" shrinkToFit="1"/>
      <protection/>
    </xf>
    <xf numFmtId="0" fontId="3" fillId="0" borderId="125" xfId="67" applyFont="1" applyFill="1" applyBorder="1" applyAlignment="1">
      <alignment vertical="center" shrinkToFit="1"/>
      <protection/>
    </xf>
    <xf numFmtId="0" fontId="3" fillId="0" borderId="67" xfId="67" applyFont="1" applyFill="1" applyBorder="1" applyAlignment="1" quotePrefix="1">
      <alignment horizontal="distributed" vertical="center" shrinkToFit="1"/>
      <protection/>
    </xf>
    <xf numFmtId="0" fontId="3" fillId="0" borderId="137" xfId="67" applyFont="1" applyFill="1" applyBorder="1" applyAlignment="1">
      <alignment horizontal="distributed" vertical="center" shrinkToFit="1"/>
      <protection/>
    </xf>
    <xf numFmtId="0" fontId="3" fillId="0" borderId="30" xfId="67" applyFont="1" applyFill="1" applyBorder="1" applyAlignment="1" quotePrefix="1">
      <alignment horizontal="left" vertical="center" shrinkToFit="1"/>
      <protection/>
    </xf>
    <xf numFmtId="0" fontId="3" fillId="0" borderId="25" xfId="67" applyFont="1" applyFill="1" applyBorder="1" applyAlignment="1">
      <alignment horizontal="distributed" vertical="center" shrinkToFit="1"/>
      <protection/>
    </xf>
    <xf numFmtId="0" fontId="3" fillId="0" borderId="125" xfId="67" applyFont="1" applyFill="1" applyBorder="1" applyAlignment="1">
      <alignment horizontal="distributed" vertical="center" shrinkToFit="1"/>
      <protection/>
    </xf>
    <xf numFmtId="0" fontId="3" fillId="0" borderId="211" xfId="67" applyFont="1" applyFill="1" applyBorder="1" applyAlignment="1">
      <alignment vertical="center" textRotation="255" shrinkToFit="1"/>
      <protection/>
    </xf>
    <xf numFmtId="0" fontId="3" fillId="0" borderId="106" xfId="67" applyFont="1" applyFill="1" applyBorder="1" applyAlignment="1">
      <alignment vertical="center" textRotation="255" shrinkToFit="1"/>
      <protection/>
    </xf>
    <xf numFmtId="0" fontId="3" fillId="0" borderId="46" xfId="67" applyFont="1" applyFill="1" applyBorder="1" applyAlignment="1" quotePrefix="1">
      <alignment horizontal="center" vertical="center" textRotation="255" shrinkToFit="1"/>
      <protection/>
    </xf>
    <xf numFmtId="0" fontId="3" fillId="0" borderId="95" xfId="67" applyFont="1" applyFill="1" applyBorder="1" applyAlignment="1" quotePrefix="1">
      <alignment horizontal="center" vertical="center" textRotation="255" shrinkToFit="1"/>
      <protection/>
    </xf>
    <xf numFmtId="0" fontId="3" fillId="0" borderId="198" xfId="67" applyFont="1" applyFill="1" applyBorder="1" applyAlignment="1">
      <alignment horizontal="center" vertical="center" shrinkToFit="1"/>
      <protection/>
    </xf>
    <xf numFmtId="0" fontId="3" fillId="0" borderId="102" xfId="67" applyFont="1" applyFill="1" applyBorder="1" applyAlignment="1">
      <alignment horizontal="center" vertical="center" shrinkToFit="1"/>
      <protection/>
    </xf>
    <xf numFmtId="0" fontId="3" fillId="0" borderId="252" xfId="67" applyFont="1" applyFill="1" applyBorder="1" applyAlignment="1">
      <alignment horizontal="center" vertical="center" shrinkToFit="1"/>
      <protection/>
    </xf>
    <xf numFmtId="0" fontId="3" fillId="0" borderId="201" xfId="67" applyFont="1" applyFill="1" applyBorder="1" applyAlignment="1" applyProtection="1">
      <alignment horizontal="distributed" vertical="center" shrinkToFit="1"/>
      <protection hidden="1"/>
    </xf>
    <xf numFmtId="0" fontId="3" fillId="0" borderId="128" xfId="67" applyFont="1" applyFill="1" applyBorder="1" applyAlignment="1" applyProtection="1">
      <alignment horizontal="distributed" vertical="center" shrinkToFit="1"/>
      <protection hidden="1"/>
    </xf>
    <xf numFmtId="0" fontId="3" fillId="0" borderId="142" xfId="67" applyFont="1" applyFill="1" applyBorder="1" applyAlignment="1" applyProtection="1">
      <alignment horizontal="distributed" vertical="center" shrinkToFit="1"/>
      <protection hidden="1"/>
    </xf>
    <xf numFmtId="0" fontId="14" fillId="0" borderId="0" xfId="67" applyFont="1" applyFill="1" applyBorder="1" applyAlignment="1">
      <alignment horizontal="center" vertical="center" wrapText="1"/>
      <protection/>
    </xf>
    <xf numFmtId="0" fontId="14" fillId="0" borderId="0" xfId="67" applyFont="1" applyFill="1" applyBorder="1" applyAlignment="1">
      <alignment vertical="center" wrapText="1"/>
      <protection/>
    </xf>
    <xf numFmtId="0" fontId="3" fillId="0" borderId="25" xfId="67" applyFont="1" applyFill="1" applyBorder="1" applyAlignment="1">
      <alignment horizontal="left" vertical="center" shrinkToFit="1"/>
      <protection/>
    </xf>
    <xf numFmtId="58" fontId="3" fillId="0" borderId="25" xfId="67" applyNumberFormat="1" applyFont="1" applyFill="1" applyBorder="1" applyAlignment="1">
      <alignment horizontal="left" vertical="center"/>
      <protection/>
    </xf>
    <xf numFmtId="58" fontId="3" fillId="0" borderId="25" xfId="67" applyNumberFormat="1" applyFont="1" applyFill="1" applyBorder="1" applyAlignment="1">
      <alignment vertical="center"/>
      <protection/>
    </xf>
    <xf numFmtId="0" fontId="3" fillId="0" borderId="29" xfId="67" applyFont="1" applyFill="1" applyBorder="1" applyAlignment="1" quotePrefix="1">
      <alignment horizontal="left" vertical="center" wrapText="1"/>
      <protection/>
    </xf>
    <xf numFmtId="0" fontId="3" fillId="0" borderId="42" xfId="67" applyFont="1" applyFill="1" applyBorder="1" applyAlignment="1" quotePrefix="1">
      <alignment horizontal="left" vertical="center" wrapText="1"/>
      <protection/>
    </xf>
    <xf numFmtId="0" fontId="3" fillId="0" borderId="76" xfId="67" applyFont="1" applyFill="1" applyBorder="1" applyAlignment="1" quotePrefix="1">
      <alignment horizontal="left" vertical="center" wrapText="1"/>
      <protection/>
    </xf>
    <xf numFmtId="0" fontId="3" fillId="0" borderId="30" xfId="67" applyFont="1" applyFill="1" applyBorder="1" applyAlignment="1" quotePrefix="1">
      <alignment horizontal="left" vertical="center" wrapText="1"/>
      <protection/>
    </xf>
    <xf numFmtId="0" fontId="3" fillId="0" borderId="25" xfId="67" applyFont="1" applyFill="1" applyBorder="1" applyAlignment="1" quotePrefix="1">
      <alignment horizontal="left" vertical="center" wrapText="1"/>
      <protection/>
    </xf>
    <xf numFmtId="0" fontId="3" fillId="0" borderId="125" xfId="67" applyFont="1" applyFill="1" applyBorder="1" applyAlignment="1" quotePrefix="1">
      <alignment horizontal="left" vertical="center" wrapText="1"/>
      <protection/>
    </xf>
    <xf numFmtId="0" fontId="3" fillId="0" borderId="77" xfId="67" applyFont="1" applyFill="1" applyBorder="1" applyAlignment="1">
      <alignment horizontal="center" vertical="center"/>
      <protection/>
    </xf>
    <xf numFmtId="0" fontId="3" fillId="0" borderId="49" xfId="67" applyFont="1" applyFill="1" applyBorder="1" applyAlignment="1">
      <alignment horizontal="center" vertical="center"/>
      <protection/>
    </xf>
    <xf numFmtId="0" fontId="3" fillId="0" borderId="29" xfId="67" applyFont="1" applyFill="1" applyBorder="1" applyAlignment="1" quotePrefix="1">
      <alignment horizontal="center" vertical="center" textRotation="255"/>
      <protection/>
    </xf>
    <xf numFmtId="0" fontId="3" fillId="0" borderId="112" xfId="67" applyFont="1" applyFill="1" applyBorder="1" applyAlignment="1">
      <alignment vertical="center" textRotation="255"/>
      <protection/>
    </xf>
    <xf numFmtId="0" fontId="3" fillId="0" borderId="30" xfId="67" applyFont="1" applyFill="1" applyBorder="1" applyAlignment="1">
      <alignment vertical="center" textRotation="255"/>
      <protection/>
    </xf>
    <xf numFmtId="0" fontId="3" fillId="0" borderId="37" xfId="67" applyFont="1" applyFill="1" applyBorder="1" applyAlignment="1">
      <alignment horizontal="center" vertical="center" textRotation="255"/>
      <protection/>
    </xf>
    <xf numFmtId="0" fontId="3" fillId="0" borderId="38" xfId="67" applyFont="1" applyFill="1" applyBorder="1" applyAlignment="1">
      <alignment horizontal="center" vertical="center" textRotation="255"/>
      <protection/>
    </xf>
    <xf numFmtId="0" fontId="3" fillId="0" borderId="48" xfId="67" applyFont="1" applyFill="1" applyBorder="1" applyAlignment="1">
      <alignment horizontal="center" vertical="center" textRotation="255"/>
      <protection/>
    </xf>
    <xf numFmtId="0" fontId="3" fillId="0" borderId="27" xfId="67" applyFont="1" applyFill="1" applyBorder="1" applyAlignment="1">
      <alignment horizontal="center" vertical="center" textRotation="255"/>
      <protection/>
    </xf>
    <xf numFmtId="0" fontId="3" fillId="0" borderId="138" xfId="67" applyFont="1" applyFill="1" applyBorder="1" applyAlignment="1">
      <alignment horizontal="center" vertical="center" textRotation="255"/>
      <protection/>
    </xf>
    <xf numFmtId="0" fontId="3" fillId="0" borderId="28" xfId="67" applyFont="1" applyFill="1" applyBorder="1" applyAlignment="1">
      <alignment horizontal="center" vertical="center" textRotation="255"/>
      <protection/>
    </xf>
    <xf numFmtId="0" fontId="3" fillId="0" borderId="78" xfId="67" applyFont="1" applyFill="1" applyBorder="1" applyAlignment="1">
      <alignment horizontal="center" vertical="center" textRotation="255"/>
      <protection/>
    </xf>
    <xf numFmtId="0" fontId="3" fillId="0" borderId="61" xfId="67" applyFont="1" applyFill="1" applyBorder="1" applyAlignment="1">
      <alignment horizontal="center" vertical="center" textRotation="255"/>
      <protection/>
    </xf>
    <xf numFmtId="0" fontId="3" fillId="0" borderId="65" xfId="67" applyFont="1" applyFill="1" applyBorder="1" applyAlignment="1">
      <alignment horizontal="center" vertical="center" textRotation="255"/>
      <protection/>
    </xf>
    <xf numFmtId="0" fontId="3" fillId="0" borderId="31" xfId="67" applyFont="1" applyFill="1" applyBorder="1" applyAlignment="1">
      <alignment horizontal="distributed" vertical="center"/>
      <protection/>
    </xf>
    <xf numFmtId="0" fontId="3" fillId="0" borderId="41" xfId="67" applyFont="1" applyFill="1" applyBorder="1" applyAlignment="1">
      <alignment horizontal="distributed" vertical="center"/>
      <protection/>
    </xf>
    <xf numFmtId="0" fontId="3" fillId="0" borderId="37" xfId="67" applyFont="1" applyFill="1" applyBorder="1" applyAlignment="1">
      <alignment horizontal="center" vertical="center" textRotation="255" shrinkToFit="1"/>
      <protection/>
    </xf>
    <xf numFmtId="0" fontId="3" fillId="0" borderId="48" xfId="67" applyFont="1" applyFill="1" applyBorder="1" applyAlignment="1">
      <alignment horizontal="center" vertical="center" textRotation="255" shrinkToFit="1"/>
      <protection/>
    </xf>
    <xf numFmtId="0" fontId="3" fillId="0" borderId="31" xfId="67" applyFont="1" applyFill="1" applyBorder="1" applyAlignment="1">
      <alignment horizontal="center" vertical="center"/>
      <protection/>
    </xf>
    <xf numFmtId="0" fontId="3" fillId="0" borderId="166" xfId="67" applyFont="1" applyFill="1" applyBorder="1" applyAlignment="1">
      <alignment horizontal="center" vertical="center"/>
      <protection/>
    </xf>
    <xf numFmtId="0" fontId="3" fillId="0" borderId="37" xfId="67" applyFont="1" applyFill="1" applyBorder="1" applyAlignment="1">
      <alignment horizontal="center" vertical="center" shrinkToFit="1"/>
      <protection/>
    </xf>
    <xf numFmtId="0" fontId="3" fillId="0" borderId="48" xfId="67" applyFont="1" applyFill="1" applyBorder="1" applyAlignment="1">
      <alignment horizontal="center" vertical="center" shrinkToFit="1"/>
      <protection/>
    </xf>
    <xf numFmtId="0" fontId="3" fillId="0" borderId="29" xfId="67" applyFont="1" applyFill="1" applyBorder="1" applyAlignment="1" quotePrefix="1">
      <alignment horizontal="center" vertical="center"/>
      <protection/>
    </xf>
    <xf numFmtId="0" fontId="3" fillId="0" borderId="42" xfId="67" applyFont="1" applyFill="1" applyBorder="1" applyAlignment="1">
      <alignment horizontal="center" vertical="center"/>
      <protection/>
    </xf>
    <xf numFmtId="0" fontId="3" fillId="0" borderId="47" xfId="67" applyFont="1" applyFill="1" applyBorder="1" applyAlignment="1">
      <alignment horizontal="center" vertical="center"/>
      <protection/>
    </xf>
    <xf numFmtId="0" fontId="3" fillId="0" borderId="30" xfId="67" applyFont="1" applyFill="1" applyBorder="1" applyAlignment="1">
      <alignment horizontal="center" vertical="center"/>
      <protection/>
    </xf>
    <xf numFmtId="0" fontId="3" fillId="0" borderId="25" xfId="67" applyFont="1" applyFill="1" applyBorder="1" applyAlignment="1">
      <alignment horizontal="center" vertical="center"/>
      <protection/>
    </xf>
    <xf numFmtId="0" fontId="3" fillId="0" borderId="26" xfId="67" applyFont="1" applyFill="1" applyBorder="1" applyAlignment="1">
      <alignment horizontal="center" vertical="center"/>
      <protection/>
    </xf>
    <xf numFmtId="0" fontId="3" fillId="0" borderId="78" xfId="67" applyFont="1" applyFill="1" applyBorder="1" applyAlignment="1">
      <alignment horizontal="distributed" vertical="center" shrinkToFit="1"/>
      <protection/>
    </xf>
    <xf numFmtId="0" fontId="3" fillId="0" borderId="65" xfId="67" applyFont="1" applyFill="1" applyBorder="1" applyAlignment="1">
      <alignment vertical="center" shrinkToFit="1"/>
      <protection/>
    </xf>
    <xf numFmtId="0" fontId="3" fillId="0" borderId="27" xfId="67" applyFont="1" applyFill="1" applyBorder="1" applyAlignment="1">
      <alignment horizontal="distributed" vertical="center" shrinkToFit="1"/>
      <protection/>
    </xf>
    <xf numFmtId="0" fontId="3" fillId="0" borderId="28" xfId="67" applyFont="1" applyFill="1" applyBorder="1" applyAlignment="1">
      <alignment horizontal="distributed" vertical="center" shrinkToFit="1"/>
      <protection/>
    </xf>
    <xf numFmtId="0" fontId="3" fillId="0" borderId="29" xfId="67" applyFont="1" applyFill="1" applyBorder="1" applyAlignment="1">
      <alignment horizontal="center" vertical="center" textRotation="255"/>
      <protection/>
    </xf>
    <xf numFmtId="0" fontId="3" fillId="0" borderId="112" xfId="67" applyFont="1" applyFill="1" applyBorder="1" applyAlignment="1" quotePrefix="1">
      <alignment horizontal="center" vertical="center" textRotation="255"/>
      <protection/>
    </xf>
    <xf numFmtId="0" fontId="3" fillId="0" borderId="83" xfId="67" applyFont="1" applyFill="1" applyBorder="1" applyAlignment="1">
      <alignment horizontal="center" vertical="center" textRotation="255"/>
      <protection/>
    </xf>
    <xf numFmtId="0" fontId="3" fillId="0" borderId="81" xfId="67" applyFont="1" applyFill="1" applyBorder="1" applyAlignment="1">
      <alignment horizontal="center" vertical="center" textRotation="255"/>
      <protection/>
    </xf>
    <xf numFmtId="0" fontId="3" fillId="0" borderId="77" xfId="67" applyFont="1" applyFill="1" applyBorder="1" applyAlignment="1" quotePrefix="1">
      <alignment horizontal="center" vertical="center"/>
      <protection/>
    </xf>
    <xf numFmtId="0" fontId="3" fillId="0" borderId="81" xfId="67" applyFont="1" applyFill="1" applyBorder="1" applyAlignment="1">
      <alignment vertical="center" shrinkToFit="1"/>
      <protection/>
    </xf>
    <xf numFmtId="0" fontId="3" fillId="0" borderId="131" xfId="67" applyFont="1" applyFill="1" applyBorder="1" applyAlignment="1">
      <alignment horizontal="center" vertical="center" textRotation="255"/>
      <protection/>
    </xf>
    <xf numFmtId="0" fontId="3" fillId="0" borderId="50" xfId="67" applyFont="1" applyFill="1" applyBorder="1" applyAlignment="1" quotePrefix="1">
      <alignment horizontal="left" vertical="center" wrapText="1"/>
      <protection/>
    </xf>
    <xf numFmtId="0" fontId="3" fillId="0" borderId="51" xfId="67" applyFont="1" applyFill="1" applyBorder="1" applyAlignment="1">
      <alignment vertical="center"/>
      <protection/>
    </xf>
    <xf numFmtId="0" fontId="3" fillId="0" borderId="52" xfId="67" applyFont="1" applyFill="1" applyBorder="1" applyAlignment="1">
      <alignment vertical="center"/>
      <protection/>
    </xf>
    <xf numFmtId="0" fontId="3" fillId="0" borderId="69" xfId="67" applyFont="1" applyFill="1" applyBorder="1" applyAlignment="1">
      <alignment vertical="center"/>
      <protection/>
    </xf>
    <xf numFmtId="0" fontId="3" fillId="0" borderId="73" xfId="67" applyFont="1" applyFill="1" applyBorder="1" applyAlignment="1">
      <alignment vertical="center"/>
      <protection/>
    </xf>
    <xf numFmtId="0" fontId="3" fillId="0" borderId="64" xfId="67" applyFont="1" applyFill="1" applyBorder="1" applyAlignment="1">
      <alignment vertical="center"/>
      <protection/>
    </xf>
    <xf numFmtId="0" fontId="3" fillId="0" borderId="37" xfId="67" applyFont="1" applyFill="1" applyBorder="1" applyAlignment="1" quotePrefix="1">
      <alignment horizontal="center" vertical="center" textRotation="255"/>
      <protection/>
    </xf>
    <xf numFmtId="0" fontId="3" fillId="0" borderId="38" xfId="67" applyFont="1" applyFill="1" applyBorder="1" applyAlignment="1" quotePrefix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3" fillId="0" borderId="48" xfId="67" applyFont="1" applyFill="1" applyBorder="1" applyAlignment="1" quotePrefix="1">
      <alignment horizontal="center" vertical="center" textRotation="255"/>
      <protection/>
    </xf>
    <xf numFmtId="0" fontId="3" fillId="21" borderId="30" xfId="67" applyFont="1" applyFill="1" applyBorder="1" applyAlignment="1" applyProtection="1">
      <alignment horizontal="center" vertical="center" shrinkToFit="1"/>
      <protection locked="0"/>
    </xf>
    <xf numFmtId="0" fontId="3" fillId="21" borderId="26" xfId="67" applyFont="1" applyFill="1" applyBorder="1" applyAlignment="1" applyProtection="1">
      <alignment horizontal="center" vertical="center" shrinkToFit="1"/>
      <protection locked="0"/>
    </xf>
    <xf numFmtId="0" fontId="3" fillId="21" borderId="219" xfId="67" applyFont="1" applyFill="1" applyBorder="1" applyAlignment="1" applyProtection="1">
      <alignment horizontal="center" vertical="center" shrinkToFit="1"/>
      <protection locked="0"/>
    </xf>
    <xf numFmtId="0" fontId="3" fillId="21" borderId="84" xfId="67" applyFont="1" applyFill="1" applyBorder="1" applyAlignment="1" applyProtection="1">
      <alignment horizontal="center" vertical="center" shrinkToFit="1"/>
      <protection locked="0"/>
    </xf>
    <xf numFmtId="0" fontId="3" fillId="0" borderId="30" xfId="67" applyFont="1" applyFill="1" applyBorder="1" applyAlignment="1" applyProtection="1">
      <alignment horizontal="center" vertical="center" shrinkToFit="1"/>
      <protection locked="0"/>
    </xf>
    <xf numFmtId="0" fontId="3" fillId="0" borderId="26" xfId="67" applyFont="1" applyFill="1" applyBorder="1" applyAlignment="1" applyProtection="1">
      <alignment horizontal="center" vertical="center" shrinkToFit="1"/>
      <protection locked="0"/>
    </xf>
    <xf numFmtId="58" fontId="3" fillId="0" borderId="0" xfId="67" applyNumberFormat="1" applyFont="1" applyFill="1" applyBorder="1" applyAlignment="1" applyProtection="1">
      <alignment horizontal="left" vertical="center" shrinkToFit="1"/>
      <protection hidden="1"/>
    </xf>
    <xf numFmtId="0" fontId="3" fillId="0" borderId="0" xfId="67" applyFont="1" applyFill="1" applyBorder="1" applyAlignment="1" applyProtection="1">
      <alignment horizontal="left" vertical="center" shrinkToFit="1"/>
      <protection hidden="1"/>
    </xf>
    <xf numFmtId="0" fontId="3" fillId="0" borderId="0" xfId="67" applyFont="1" applyFill="1" applyBorder="1" applyAlignment="1">
      <alignment horizontal="left" vertical="center" shrinkToFit="1"/>
      <protection/>
    </xf>
    <xf numFmtId="0" fontId="3" fillId="0" borderId="29" xfId="67" applyFont="1" applyFill="1" applyBorder="1" applyAlignment="1">
      <alignment horizontal="distributed" vertical="center" shrinkToFit="1"/>
      <protection/>
    </xf>
    <xf numFmtId="0" fontId="3" fillId="0" borderId="47" xfId="67" applyFont="1" applyFill="1" applyBorder="1" applyAlignment="1">
      <alignment horizontal="distributed" vertical="center" shrinkToFit="1"/>
      <protection/>
    </xf>
    <xf numFmtId="0" fontId="3" fillId="0" borderId="253" xfId="67" applyFont="1" applyFill="1" applyBorder="1" applyAlignment="1" quotePrefix="1">
      <alignment horizontal="left" vertical="center" wrapText="1" shrinkToFit="1"/>
      <protection/>
    </xf>
    <xf numFmtId="0" fontId="3" fillId="0" borderId="254" xfId="67" applyFont="1" applyFill="1" applyBorder="1" applyAlignment="1">
      <alignment horizontal="left" vertical="center" shrinkToFit="1"/>
      <protection/>
    </xf>
    <xf numFmtId="38" fontId="14" fillId="0" borderId="96" xfId="50" applyFont="1" applyFill="1" applyBorder="1" applyAlignment="1">
      <alignment horizontal="center" vertical="center" textRotation="255"/>
    </xf>
    <xf numFmtId="38" fontId="14" fillId="0" borderId="211" xfId="50" applyFont="1" applyFill="1" applyBorder="1" applyAlignment="1">
      <alignment horizontal="center" vertical="center" textRotation="255"/>
    </xf>
    <xf numFmtId="38" fontId="14" fillId="0" borderId="106" xfId="50" applyFont="1" applyFill="1" applyBorder="1" applyAlignment="1">
      <alignment horizontal="center" vertical="center" textRotation="255"/>
    </xf>
    <xf numFmtId="38" fontId="14" fillId="21" borderId="51" xfId="50" applyFont="1" applyFill="1" applyBorder="1" applyAlignment="1" applyProtection="1">
      <alignment horizontal="center" vertical="center" shrinkToFit="1"/>
      <protection locked="0"/>
    </xf>
    <xf numFmtId="0" fontId="14" fillId="21" borderId="54" xfId="67" applyFont="1" applyFill="1" applyBorder="1" applyAlignment="1" applyProtection="1">
      <alignment horizontal="center" vertical="center" shrinkToFit="1"/>
      <protection locked="0"/>
    </xf>
    <xf numFmtId="0" fontId="14" fillId="21" borderId="73" xfId="67" applyFont="1" applyFill="1" applyBorder="1" applyAlignment="1" applyProtection="1">
      <alignment horizontal="center" vertical="center" shrinkToFit="1"/>
      <protection locked="0"/>
    </xf>
    <xf numFmtId="10" fontId="14" fillId="21" borderId="72" xfId="42" applyNumberFormat="1" applyFont="1" applyFill="1" applyBorder="1" applyAlignment="1" applyProtection="1">
      <alignment vertical="center" shrinkToFit="1"/>
      <protection locked="0"/>
    </xf>
    <xf numFmtId="10" fontId="14" fillId="21" borderId="11" xfId="42" applyNumberFormat="1" applyFont="1" applyFill="1" applyBorder="1" applyAlignment="1" applyProtection="1">
      <alignment vertical="center" shrinkToFit="1"/>
      <protection locked="0"/>
    </xf>
    <xf numFmtId="10" fontId="14" fillId="21" borderId="127" xfId="42" applyNumberFormat="1" applyFont="1" applyFill="1" applyBorder="1" applyAlignment="1" applyProtection="1">
      <alignment vertical="center" shrinkToFit="1"/>
      <protection locked="0"/>
    </xf>
    <xf numFmtId="38" fontId="14" fillId="21" borderId="54" xfId="50" applyFont="1" applyFill="1" applyBorder="1" applyAlignment="1" applyProtection="1">
      <alignment vertical="center" shrinkToFit="1"/>
      <protection locked="0"/>
    </xf>
    <xf numFmtId="0" fontId="14" fillId="21" borderId="54" xfId="67" applyFont="1" applyFill="1" applyBorder="1" applyAlignment="1" applyProtection="1">
      <alignment vertical="center" shrinkToFit="1"/>
      <protection locked="0"/>
    </xf>
    <xf numFmtId="0" fontId="24" fillId="0" borderId="0" xfId="0" applyFont="1" applyFill="1" applyAlignment="1">
      <alignment vertical="center"/>
    </xf>
    <xf numFmtId="0" fontId="14" fillId="21" borderId="94" xfId="67" applyFont="1" applyFill="1" applyBorder="1" applyAlignment="1" applyProtection="1">
      <alignment vertical="center"/>
      <protection locked="0"/>
    </xf>
    <xf numFmtId="0" fontId="14" fillId="21" borderId="225" xfId="67" applyFont="1" applyFill="1" applyBorder="1" applyAlignment="1" applyProtection="1">
      <alignment vertical="center"/>
      <protection locked="0"/>
    </xf>
    <xf numFmtId="38" fontId="14" fillId="21" borderId="35" xfId="50" applyFont="1" applyFill="1" applyBorder="1" applyAlignment="1" applyProtection="1">
      <alignment horizontal="center" vertical="center" shrinkToFit="1"/>
      <protection locked="0"/>
    </xf>
    <xf numFmtId="0" fontId="14" fillId="21" borderId="104" xfId="67" applyFont="1" applyFill="1" applyBorder="1" applyAlignment="1" applyProtection="1">
      <alignment horizontal="center" vertical="center" shrinkToFit="1"/>
      <protection locked="0"/>
    </xf>
    <xf numFmtId="38" fontId="14" fillId="21" borderId="35" xfId="50" applyFont="1" applyFill="1" applyBorder="1" applyAlignment="1" applyProtection="1">
      <alignment vertical="center" wrapText="1"/>
      <protection locked="0"/>
    </xf>
    <xf numFmtId="0" fontId="14" fillId="21" borderId="54" xfId="67" applyFont="1" applyFill="1" applyBorder="1" applyAlignment="1" applyProtection="1">
      <alignment vertical="center" wrapText="1"/>
      <protection locked="0"/>
    </xf>
    <xf numFmtId="0" fontId="14" fillId="21" borderId="104" xfId="67" applyFont="1" applyFill="1" applyBorder="1" applyAlignment="1" applyProtection="1">
      <alignment vertical="center" wrapText="1"/>
      <protection locked="0"/>
    </xf>
    <xf numFmtId="0" fontId="14" fillId="21" borderId="82" xfId="67" applyFont="1" applyFill="1" applyBorder="1" applyAlignment="1" applyProtection="1">
      <alignment vertical="center"/>
      <protection locked="0"/>
    </xf>
    <xf numFmtId="0" fontId="14" fillId="21" borderId="84" xfId="67" applyFont="1" applyFill="1" applyBorder="1" applyAlignment="1" applyProtection="1">
      <alignment vertical="center"/>
      <protection locked="0"/>
    </xf>
    <xf numFmtId="38" fontId="14" fillId="21" borderId="54" xfId="50" applyFont="1" applyFill="1" applyBorder="1" applyAlignment="1" applyProtection="1">
      <alignment horizontal="center" vertical="center" shrinkToFit="1"/>
      <protection locked="0"/>
    </xf>
    <xf numFmtId="38" fontId="14" fillId="21" borderId="54" xfId="50" applyFont="1" applyFill="1" applyBorder="1" applyAlignment="1" applyProtection="1">
      <alignment vertical="center" wrapText="1"/>
      <protection locked="0"/>
    </xf>
    <xf numFmtId="0" fontId="14" fillId="0" borderId="29" xfId="67" applyFont="1" applyFill="1" applyBorder="1" applyAlignment="1">
      <alignment horizontal="center" vertical="center"/>
      <protection/>
    </xf>
    <xf numFmtId="0" fontId="14" fillId="0" borderId="47" xfId="67" applyFont="1" applyFill="1" applyBorder="1" applyAlignment="1">
      <alignment horizontal="center" vertical="center"/>
      <protection/>
    </xf>
    <xf numFmtId="0" fontId="14" fillId="0" borderId="112" xfId="67" applyFont="1" applyFill="1" applyBorder="1" applyAlignment="1">
      <alignment horizontal="center" vertical="center"/>
      <protection/>
    </xf>
    <xf numFmtId="0" fontId="14" fillId="0" borderId="94" xfId="67" applyFont="1" applyFill="1" applyBorder="1" applyAlignment="1">
      <alignment horizontal="center" vertical="center"/>
      <protection/>
    </xf>
    <xf numFmtId="0" fontId="14" fillId="0" borderId="30" xfId="67" applyFont="1" applyFill="1" applyBorder="1" applyAlignment="1">
      <alignment horizontal="center" vertical="center"/>
      <protection/>
    </xf>
    <xf numFmtId="0" fontId="14" fillId="0" borderId="26" xfId="67" applyFont="1" applyFill="1" applyBorder="1" applyAlignment="1">
      <alignment horizontal="center" vertical="center"/>
      <protection/>
    </xf>
    <xf numFmtId="38" fontId="14" fillId="21" borderId="35" xfId="50" applyFont="1" applyFill="1" applyBorder="1" applyAlignment="1" applyProtection="1">
      <alignment vertical="center" shrinkToFit="1"/>
      <protection locked="0"/>
    </xf>
    <xf numFmtId="0" fontId="14" fillId="21" borderId="73" xfId="67" applyFont="1" applyFill="1" applyBorder="1" applyAlignment="1" applyProtection="1">
      <alignment vertical="center" shrinkToFit="1"/>
      <protection locked="0"/>
    </xf>
    <xf numFmtId="190" fontId="14" fillId="21" borderId="38" xfId="50" applyNumberFormat="1" applyFont="1" applyFill="1" applyBorder="1" applyAlignment="1" applyProtection="1">
      <alignment horizontal="center" vertical="center" shrinkToFit="1"/>
      <protection locked="0"/>
    </xf>
    <xf numFmtId="188" fontId="14" fillId="21" borderId="38" xfId="50" applyNumberFormat="1" applyFont="1" applyFill="1" applyBorder="1" applyAlignment="1" applyProtection="1">
      <alignment horizontal="center" vertical="center" shrinkToFit="1"/>
      <protection locked="0"/>
    </xf>
    <xf numFmtId="0" fontId="14" fillId="21" borderId="38" xfId="67" applyFont="1" applyFill="1" applyBorder="1" applyAlignment="1" applyProtection="1">
      <alignment horizontal="center" vertical="center" shrinkToFit="1"/>
      <protection locked="0"/>
    </xf>
    <xf numFmtId="10" fontId="14" fillId="21" borderId="64" xfId="42" applyNumberFormat="1" applyFont="1" applyFill="1" applyBorder="1" applyAlignment="1" applyProtection="1">
      <alignment vertical="center" shrinkToFit="1"/>
      <protection locked="0"/>
    </xf>
    <xf numFmtId="0" fontId="14" fillId="0" borderId="37" xfId="67" applyFont="1" applyFill="1" applyBorder="1" applyAlignment="1">
      <alignment horizontal="center" vertical="center" shrinkToFit="1"/>
      <protection/>
    </xf>
    <xf numFmtId="0" fontId="14" fillId="0" borderId="38" xfId="67" applyFont="1" applyFill="1" applyBorder="1" applyAlignment="1">
      <alignment horizontal="center" vertical="center" shrinkToFit="1"/>
      <protection/>
    </xf>
    <xf numFmtId="0" fontId="14" fillId="0" borderId="48" xfId="67" applyFont="1" applyFill="1" applyBorder="1" applyAlignment="1">
      <alignment horizontal="center" vertical="center" shrinkToFit="1"/>
      <protection/>
    </xf>
    <xf numFmtId="0" fontId="14" fillId="0" borderId="37" xfId="67" applyFont="1" applyFill="1" applyBorder="1" applyAlignment="1">
      <alignment horizontal="center" vertical="center" textRotation="255" shrinkToFit="1"/>
      <protection/>
    </xf>
    <xf numFmtId="0" fontId="14" fillId="0" borderId="38" xfId="67" applyFont="1" applyFill="1" applyBorder="1" applyAlignment="1">
      <alignment horizontal="center" vertical="center" textRotation="255" shrinkToFit="1"/>
      <protection/>
    </xf>
    <xf numFmtId="0" fontId="14" fillId="0" borderId="48" xfId="67" applyFont="1" applyFill="1" applyBorder="1" applyAlignment="1">
      <alignment horizontal="center" vertical="center" textRotation="255" shrinkToFit="1"/>
      <protection/>
    </xf>
    <xf numFmtId="38" fontId="14" fillId="21" borderId="37" xfId="50" applyFont="1" applyFill="1" applyBorder="1" applyAlignment="1" applyProtection="1">
      <alignment horizontal="center" vertical="center" shrinkToFit="1"/>
      <protection locked="0"/>
    </xf>
    <xf numFmtId="0" fontId="14" fillId="21" borderId="104" xfId="67" applyFont="1" applyFill="1" applyBorder="1" applyAlignment="1" applyProtection="1">
      <alignment vertical="center" shrinkToFit="1"/>
      <protection locked="0"/>
    </xf>
    <xf numFmtId="190" fontId="14" fillId="21" borderId="73" xfId="50" applyNumberFormat="1" applyFont="1" applyFill="1" applyBorder="1" applyAlignment="1" applyProtection="1">
      <alignment horizontal="center" vertical="center" shrinkToFit="1"/>
      <protection locked="0"/>
    </xf>
    <xf numFmtId="190" fontId="14" fillId="21" borderId="35" xfId="50" applyNumberFormat="1" applyFont="1" applyFill="1" applyBorder="1" applyAlignment="1" applyProtection="1">
      <alignment horizontal="center" vertical="center" shrinkToFit="1"/>
      <protection locked="0"/>
    </xf>
    <xf numFmtId="188" fontId="14" fillId="21" borderId="73" xfId="50" applyNumberFormat="1" applyFont="1" applyFill="1" applyBorder="1" applyAlignment="1" applyProtection="1">
      <alignment horizontal="center" vertical="center" shrinkToFit="1"/>
      <protection locked="0"/>
    </xf>
    <xf numFmtId="0" fontId="14" fillId="21" borderId="35" xfId="67" applyFont="1" applyFill="1" applyBorder="1" applyAlignment="1" applyProtection="1">
      <alignment horizontal="center" vertical="center" shrinkToFit="1"/>
      <protection locked="0"/>
    </xf>
    <xf numFmtId="190" fontId="14" fillId="21" borderId="251" xfId="5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67" applyFont="1" applyFill="1" applyBorder="1" applyAlignment="1">
      <alignment horizontal="right" vertical="center" shrinkToFit="1"/>
      <protection/>
    </xf>
    <xf numFmtId="58" fontId="14" fillId="0" borderId="25" xfId="67" applyNumberFormat="1" applyFont="1" applyFill="1" applyBorder="1" applyAlignment="1" applyProtection="1">
      <alignment horizontal="center" vertical="center"/>
      <protection hidden="1"/>
    </xf>
    <xf numFmtId="0" fontId="14" fillId="0" borderId="25" xfId="50" applyNumberFormat="1" applyFont="1" applyFill="1" applyBorder="1" applyAlignment="1" applyProtection="1">
      <alignment horizontal="left" vertical="center" shrinkToFit="1"/>
      <protection hidden="1"/>
    </xf>
    <xf numFmtId="188" fontId="14" fillId="21" borderId="37" xfId="50" applyNumberFormat="1" applyFont="1" applyFill="1" applyBorder="1" applyAlignment="1" applyProtection="1">
      <alignment horizontal="center" vertical="center" shrinkToFit="1"/>
      <protection locked="0"/>
    </xf>
    <xf numFmtId="38" fontId="14" fillId="21" borderId="51" xfId="50" applyFont="1" applyFill="1" applyBorder="1" applyAlignment="1" applyProtection="1">
      <alignment vertical="center" wrapText="1"/>
      <protection locked="0"/>
    </xf>
    <xf numFmtId="0" fontId="14" fillId="21" borderId="73" xfId="67" applyFont="1" applyFill="1" applyBorder="1" applyAlignment="1" applyProtection="1">
      <alignment vertical="center" wrapText="1"/>
      <protection locked="0"/>
    </xf>
    <xf numFmtId="10" fontId="14" fillId="21" borderId="52" xfId="42" applyNumberFormat="1" applyFont="1" applyFill="1" applyBorder="1" applyAlignment="1" applyProtection="1">
      <alignment vertical="center" shrinkToFit="1"/>
      <protection locked="0"/>
    </xf>
    <xf numFmtId="38" fontId="14" fillId="21" borderId="54" xfId="50" applyFont="1" applyFill="1" applyBorder="1" applyAlignment="1" applyProtection="1">
      <alignment horizontal="center" vertical="center" wrapText="1"/>
      <protection locked="0"/>
    </xf>
    <xf numFmtId="0" fontId="14" fillId="21" borderId="54" xfId="67" applyFont="1" applyFill="1" applyBorder="1" applyAlignment="1" applyProtection="1">
      <alignment horizontal="center" vertical="center" wrapText="1"/>
      <protection locked="0"/>
    </xf>
    <xf numFmtId="38" fontId="14" fillId="21" borderId="73" xfId="50" applyFont="1" applyFill="1" applyBorder="1" applyAlignment="1" applyProtection="1">
      <alignment horizontal="center" vertical="center" shrinkToFit="1"/>
      <protection locked="0"/>
    </xf>
    <xf numFmtId="188" fontId="14" fillId="21" borderId="35" xfId="50" applyNumberFormat="1" applyFont="1" applyFill="1" applyBorder="1" applyAlignment="1" applyProtection="1">
      <alignment horizontal="center" vertical="center" shrinkToFit="1"/>
      <protection locked="0"/>
    </xf>
    <xf numFmtId="38" fontId="14" fillId="21" borderId="35" xfId="50" applyFont="1" applyFill="1" applyBorder="1" applyAlignment="1" applyProtection="1">
      <alignment horizontal="center" vertical="center" wrapText="1"/>
      <protection locked="0"/>
    </xf>
    <xf numFmtId="0" fontId="14" fillId="21" borderId="73" xfId="67" applyFont="1" applyFill="1" applyBorder="1" applyAlignment="1" applyProtection="1">
      <alignment horizontal="center" vertical="center" wrapText="1"/>
      <protection locked="0"/>
    </xf>
    <xf numFmtId="38" fontId="14" fillId="21" borderId="38" xfId="50" applyFont="1" applyFill="1" applyBorder="1" applyAlignment="1" applyProtection="1">
      <alignment horizontal="center" vertical="center" shrinkToFit="1"/>
      <protection locked="0"/>
    </xf>
    <xf numFmtId="38" fontId="14" fillId="21" borderId="73" xfId="50" applyFont="1" applyFill="1" applyBorder="1" applyAlignment="1" applyProtection="1">
      <alignment horizontal="left" vertical="center" wrapText="1"/>
      <protection locked="0"/>
    </xf>
    <xf numFmtId="0" fontId="14" fillId="21" borderId="38" xfId="67" applyFont="1" applyFill="1" applyBorder="1" applyAlignment="1" applyProtection="1">
      <alignment horizontal="left" vertical="center" wrapText="1"/>
      <protection locked="0"/>
    </xf>
    <xf numFmtId="0" fontId="14" fillId="21" borderId="35" xfId="67" applyFont="1" applyFill="1" applyBorder="1" applyAlignment="1" applyProtection="1">
      <alignment horizontal="left" vertical="center" wrapText="1"/>
      <protection locked="0"/>
    </xf>
    <xf numFmtId="0" fontId="14" fillId="0" borderId="190" xfId="67" applyFont="1" applyFill="1" applyBorder="1" applyAlignment="1">
      <alignment horizontal="center" vertical="center" shrinkToFit="1"/>
      <protection/>
    </xf>
    <xf numFmtId="0" fontId="14" fillId="0" borderId="94" xfId="67" applyFont="1" applyFill="1" applyBorder="1" applyAlignment="1">
      <alignment horizontal="center" vertical="center" shrinkToFit="1"/>
      <protection/>
    </xf>
    <xf numFmtId="0" fontId="14" fillId="0" borderId="26" xfId="67" applyFont="1" applyFill="1" applyBorder="1" applyAlignment="1">
      <alignment horizontal="center" vertical="center" shrinkToFit="1"/>
      <protection/>
    </xf>
    <xf numFmtId="38" fontId="14" fillId="0" borderId="196" xfId="50" applyFont="1" applyFill="1" applyBorder="1" applyAlignment="1">
      <alignment horizontal="center" vertical="center" shrinkToFit="1"/>
    </xf>
    <xf numFmtId="0" fontId="14" fillId="0" borderId="54" xfId="67" applyFont="1" applyFill="1" applyBorder="1" applyAlignment="1">
      <alignment horizontal="center" vertical="center" shrinkToFit="1"/>
      <protection/>
    </xf>
    <xf numFmtId="0" fontId="14" fillId="0" borderId="59" xfId="67" applyFont="1" applyFill="1" applyBorder="1" applyAlignment="1">
      <alignment horizontal="center" vertical="center" shrinkToFit="1"/>
      <protection/>
    </xf>
    <xf numFmtId="38" fontId="14" fillId="0" borderId="175" xfId="50" applyFont="1" applyFill="1" applyBorder="1" applyAlignment="1">
      <alignment horizontal="center" vertical="center" shrinkToFit="1"/>
    </xf>
    <xf numFmtId="38" fontId="14" fillId="0" borderId="38" xfId="50" applyFont="1" applyFill="1" applyBorder="1" applyAlignment="1">
      <alignment horizontal="center" vertical="center" shrinkToFit="1"/>
    </xf>
    <xf numFmtId="38" fontId="14" fillId="0" borderId="48" xfId="50" applyFont="1" applyFill="1" applyBorder="1" applyAlignment="1">
      <alignment horizontal="center" vertical="center" shrinkToFit="1"/>
    </xf>
    <xf numFmtId="188" fontId="14" fillId="0" borderId="175" xfId="50" applyNumberFormat="1" applyFont="1" applyFill="1" applyBorder="1" applyAlignment="1" applyProtection="1">
      <alignment horizontal="center" vertical="center" shrinkToFit="1"/>
      <protection locked="0"/>
    </xf>
    <xf numFmtId="190" fontId="14" fillId="21" borderId="37" xfId="50" applyNumberFormat="1" applyFont="1" applyFill="1" applyBorder="1" applyAlignment="1" applyProtection="1">
      <alignment horizontal="center" vertical="center" shrinkToFit="1"/>
      <protection locked="0"/>
    </xf>
    <xf numFmtId="0" fontId="14" fillId="21" borderId="251" xfId="67" applyFont="1" applyFill="1" applyBorder="1" applyAlignment="1" applyProtection="1">
      <alignment horizontal="center" vertical="center" shrinkToFit="1"/>
      <protection locked="0"/>
    </xf>
    <xf numFmtId="38" fontId="14" fillId="0" borderId="51" xfId="50" applyFont="1" applyFill="1" applyBorder="1" applyAlignment="1">
      <alignment horizontal="center" vertical="center"/>
    </xf>
    <xf numFmtId="0" fontId="14" fillId="0" borderId="54" xfId="67" applyFont="1" applyFill="1" applyBorder="1" applyAlignment="1">
      <alignment horizontal="center" vertical="center"/>
      <protection/>
    </xf>
    <xf numFmtId="0" fontId="14" fillId="0" borderId="59" xfId="67" applyFont="1" applyFill="1" applyBorder="1" applyAlignment="1">
      <alignment horizontal="center" vertical="center"/>
      <protection/>
    </xf>
    <xf numFmtId="38" fontId="14" fillId="0" borderId="37" xfId="50" applyFont="1" applyFill="1" applyBorder="1" applyAlignment="1" applyProtection="1">
      <alignment horizontal="center" vertical="center" shrinkToFit="1"/>
      <protection hidden="1"/>
    </xf>
    <xf numFmtId="38" fontId="14" fillId="0" borderId="38" xfId="50" applyFont="1" applyFill="1" applyBorder="1" applyAlignment="1" applyProtection="1">
      <alignment horizontal="center" vertical="center" shrinkToFit="1"/>
      <protection hidden="1"/>
    </xf>
    <xf numFmtId="0" fontId="14" fillId="0" borderId="109" xfId="67" applyFont="1" applyFill="1" applyBorder="1" applyAlignment="1" applyProtection="1">
      <alignment horizontal="center" vertical="center" shrinkToFit="1"/>
      <protection hidden="1"/>
    </xf>
    <xf numFmtId="0" fontId="14" fillId="0" borderId="196" xfId="67" applyFont="1" applyFill="1" applyBorder="1" applyAlignment="1">
      <alignment vertical="center" shrinkToFit="1"/>
      <protection/>
    </xf>
    <xf numFmtId="0" fontId="14" fillId="0" borderId="54" xfId="67" applyFont="1" applyFill="1" applyBorder="1" applyAlignment="1">
      <alignment vertical="center" shrinkToFit="1"/>
      <protection/>
    </xf>
    <xf numFmtId="0" fontId="14" fillId="0" borderId="59" xfId="67" applyFont="1" applyFill="1" applyBorder="1" applyAlignment="1">
      <alignment vertical="center" shrinkToFit="1"/>
      <protection/>
    </xf>
    <xf numFmtId="38" fontId="14" fillId="0" borderId="196" xfId="50" applyFont="1" applyFill="1" applyBorder="1" applyAlignment="1" applyProtection="1">
      <alignment horizontal="center" vertical="center" shrinkToFit="1"/>
      <protection hidden="1"/>
    </xf>
    <xf numFmtId="38" fontId="14" fillId="0" borderId="54" xfId="50" applyFont="1" applyFill="1" applyBorder="1" applyAlignment="1" applyProtection="1">
      <alignment horizontal="center" vertical="center" shrinkToFit="1"/>
      <protection hidden="1"/>
    </xf>
    <xf numFmtId="38" fontId="14" fillId="0" borderId="59" xfId="50" applyFont="1" applyFill="1" applyBorder="1" applyAlignment="1" applyProtection="1">
      <alignment horizontal="center" vertical="center" shrinkToFit="1"/>
      <protection hidden="1"/>
    </xf>
    <xf numFmtId="38" fontId="14" fillId="0" borderId="191" xfId="50" applyFont="1" applyFill="1" applyBorder="1" applyAlignment="1">
      <alignment horizontal="center" vertical="center" shrinkToFit="1"/>
    </xf>
    <xf numFmtId="38" fontId="14" fillId="0" borderId="255" xfId="50" applyFont="1" applyFill="1" applyBorder="1" applyAlignment="1">
      <alignment horizontal="center" vertical="center" shrinkToFit="1"/>
    </xf>
    <xf numFmtId="38" fontId="14" fillId="0" borderId="49" xfId="50" applyFont="1" applyFill="1" applyBorder="1" applyAlignment="1">
      <alignment horizontal="center" vertical="center" shrinkToFit="1"/>
    </xf>
    <xf numFmtId="38" fontId="14" fillId="0" borderId="196" xfId="50" applyFont="1" applyFill="1" applyBorder="1" applyAlignment="1" applyProtection="1">
      <alignment vertical="center" shrinkToFit="1"/>
      <protection hidden="1"/>
    </xf>
    <xf numFmtId="38" fontId="14" fillId="0" borderId="54" xfId="50" applyFont="1" applyFill="1" applyBorder="1" applyAlignment="1" applyProtection="1">
      <alignment vertical="center" shrinkToFit="1"/>
      <protection hidden="1"/>
    </xf>
    <xf numFmtId="38" fontId="14" fillId="0" borderId="59" xfId="50" applyFont="1" applyFill="1" applyBorder="1" applyAlignment="1" applyProtection="1">
      <alignment vertical="center" shrinkToFit="1"/>
      <protection hidden="1"/>
    </xf>
    <xf numFmtId="0" fontId="14" fillId="0" borderId="50" xfId="67" applyFont="1" applyFill="1" applyBorder="1" applyAlignment="1">
      <alignment horizontal="center" vertical="center"/>
      <protection/>
    </xf>
    <xf numFmtId="0" fontId="14" fillId="0" borderId="51" xfId="67" applyFont="1" applyFill="1" applyBorder="1" applyAlignment="1">
      <alignment horizontal="center" vertical="center"/>
      <protection/>
    </xf>
    <xf numFmtId="0" fontId="14" fillId="0" borderId="53" xfId="67" applyFont="1" applyFill="1" applyBorder="1" applyAlignment="1">
      <alignment horizontal="center" vertical="center"/>
      <protection/>
    </xf>
    <xf numFmtId="0" fontId="14" fillId="0" borderId="58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38" fontId="14" fillId="0" borderId="37" xfId="50" applyFont="1" applyFill="1" applyBorder="1" applyAlignment="1">
      <alignment horizontal="center" vertical="center"/>
    </xf>
    <xf numFmtId="38" fontId="14" fillId="0" borderId="38" xfId="50" applyFont="1" applyFill="1" applyBorder="1" applyAlignment="1">
      <alignment horizontal="center" vertical="center"/>
    </xf>
    <xf numFmtId="38" fontId="14" fillId="0" borderId="48" xfId="50" applyFont="1" applyFill="1" applyBorder="1" applyAlignment="1">
      <alignment horizontal="center" vertical="center"/>
    </xf>
    <xf numFmtId="38" fontId="14" fillId="0" borderId="0" xfId="50" applyFont="1" applyFill="1" applyBorder="1" applyAlignment="1" applyProtection="1">
      <alignment horizontal="center" vertical="center" shrinkToFit="1"/>
      <protection hidden="1"/>
    </xf>
    <xf numFmtId="38" fontId="14" fillId="0" borderId="77" xfId="50" applyFont="1" applyFill="1" applyBorder="1" applyAlignment="1">
      <alignment horizontal="center" vertical="center" shrinkToFit="1"/>
    </xf>
    <xf numFmtId="0" fontId="14" fillId="0" borderId="255" xfId="67" applyFont="1" applyFill="1" applyBorder="1" applyAlignment="1">
      <alignment horizontal="center" vertical="center" shrinkToFit="1"/>
      <protection/>
    </xf>
    <xf numFmtId="0" fontId="14" fillId="0" borderId="49" xfId="67" applyFont="1" applyFill="1" applyBorder="1" applyAlignment="1">
      <alignment horizontal="center" vertical="center" shrinkToFit="1"/>
      <protection/>
    </xf>
    <xf numFmtId="0" fontId="14" fillId="0" borderId="31" xfId="67" applyFont="1" applyFill="1" applyBorder="1" applyAlignment="1" applyProtection="1">
      <alignment horizontal="center" vertical="center"/>
      <protection hidden="1"/>
    </xf>
    <xf numFmtId="0" fontId="14" fillId="0" borderId="134" xfId="67" applyFont="1" applyFill="1" applyBorder="1" applyAlignment="1" applyProtection="1">
      <alignment horizontal="center" vertical="center"/>
      <protection hidden="1"/>
    </xf>
    <xf numFmtId="0" fontId="14" fillId="0" borderId="166" xfId="67" applyFont="1" applyFill="1" applyBorder="1" applyAlignment="1" applyProtection="1">
      <alignment horizontal="center" vertical="center"/>
      <protection hidden="1"/>
    </xf>
    <xf numFmtId="0" fontId="14" fillId="0" borderId="77" xfId="67" applyFont="1" applyFill="1" applyBorder="1" applyAlignment="1">
      <alignment horizontal="center" vertical="center" textRotation="255" shrinkToFit="1"/>
      <protection/>
    </xf>
    <xf numFmtId="0" fontId="14" fillId="0" borderId="255" xfId="67" applyFont="1" applyFill="1" applyBorder="1" applyAlignment="1">
      <alignment horizontal="center" vertical="center" textRotation="255" shrinkToFit="1"/>
      <protection/>
    </xf>
    <xf numFmtId="0" fontId="14" fillId="0" borderId="49" xfId="67" applyFont="1" applyFill="1" applyBorder="1" applyAlignment="1">
      <alignment horizontal="center" vertical="center" textRotation="255" shrinkToFit="1"/>
      <protection/>
    </xf>
    <xf numFmtId="0" fontId="14" fillId="0" borderId="31" xfId="67" applyFont="1" applyFill="1" applyBorder="1" applyAlignment="1">
      <alignment horizontal="center" vertical="center"/>
      <protection/>
    </xf>
    <xf numFmtId="0" fontId="14" fillId="0" borderId="134" xfId="67" applyFont="1" applyFill="1" applyBorder="1" applyAlignment="1">
      <alignment horizontal="center" vertical="center"/>
      <protection/>
    </xf>
    <xf numFmtId="0" fontId="14" fillId="0" borderId="166" xfId="67" applyFont="1" applyFill="1" applyBorder="1" applyAlignment="1">
      <alignment horizontal="center" vertical="center"/>
      <protection/>
    </xf>
    <xf numFmtId="38" fontId="14" fillId="0" borderId="256" xfId="50" applyFont="1" applyFill="1" applyBorder="1" applyAlignment="1" applyProtection="1">
      <alignment horizontal="center" vertical="center" shrinkToFit="1"/>
      <protection hidden="1"/>
    </xf>
    <xf numFmtId="38" fontId="14" fillId="0" borderId="169" xfId="50" applyFont="1" applyFill="1" applyBorder="1" applyAlignment="1" applyProtection="1">
      <alignment horizontal="center" vertical="center" shrinkToFit="1"/>
      <protection hidden="1"/>
    </xf>
    <xf numFmtId="38" fontId="14" fillId="0" borderId="139" xfId="50" applyFont="1" applyFill="1" applyBorder="1" applyAlignment="1" applyProtection="1">
      <alignment horizontal="center" vertical="center" shrinkToFit="1"/>
      <protection hidden="1"/>
    </xf>
    <xf numFmtId="38" fontId="14" fillId="0" borderId="107" xfId="5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Alignment="1" quotePrefix="1">
      <alignment horizontal="left" vertical="center"/>
    </xf>
    <xf numFmtId="0" fontId="3" fillId="0" borderId="210" xfId="0" applyFont="1" applyFill="1" applyBorder="1" applyAlignment="1" applyProtection="1">
      <alignment horizontal="distributed" vertical="center"/>
      <protection/>
    </xf>
    <xf numFmtId="0" fontId="3" fillId="0" borderId="97" xfId="0" applyFont="1" applyFill="1" applyBorder="1" applyAlignment="1" applyProtection="1">
      <alignment horizontal="distributed" vertical="center"/>
      <protection/>
    </xf>
    <xf numFmtId="0" fontId="3" fillId="0" borderId="133" xfId="0" applyFont="1" applyFill="1" applyBorder="1" applyAlignment="1" applyProtection="1">
      <alignment horizontal="distributed" vertical="center"/>
      <protection/>
    </xf>
    <xf numFmtId="0" fontId="3" fillId="0" borderId="70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3" fillId="0" borderId="71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210" xfId="0" applyFont="1" applyFill="1" applyBorder="1" applyAlignment="1">
      <alignment horizontal="distributed" vertical="center"/>
    </xf>
    <xf numFmtId="0" fontId="3" fillId="0" borderId="97" xfId="0" applyFont="1" applyFill="1" applyBorder="1" applyAlignment="1">
      <alignment horizontal="distributed" vertical="center"/>
    </xf>
    <xf numFmtId="0" fontId="3" fillId="0" borderId="133" xfId="0" applyFont="1" applyFill="1" applyBorder="1" applyAlignment="1">
      <alignment horizontal="distributed" vertical="center"/>
    </xf>
    <xf numFmtId="0" fontId="3" fillId="0" borderId="257" xfId="0" applyFont="1" applyFill="1" applyBorder="1" applyAlignment="1">
      <alignment horizontal="distributed" vertical="center"/>
    </xf>
    <xf numFmtId="0" fontId="3" fillId="0" borderId="258" xfId="0" applyFont="1" applyFill="1" applyBorder="1" applyAlignment="1">
      <alignment horizontal="distributed" vertical="center"/>
    </xf>
    <xf numFmtId="0" fontId="3" fillId="0" borderId="259" xfId="0" applyFont="1" applyFill="1" applyBorder="1" applyAlignment="1">
      <alignment horizontal="distributed" vertical="center"/>
    </xf>
    <xf numFmtId="0" fontId="3" fillId="0" borderId="257" xfId="0" applyFont="1" applyFill="1" applyBorder="1" applyAlignment="1">
      <alignment horizontal="distributed" vertical="center" shrinkToFit="1"/>
    </xf>
    <xf numFmtId="0" fontId="3" fillId="0" borderId="258" xfId="0" applyFont="1" applyFill="1" applyBorder="1" applyAlignment="1">
      <alignment horizontal="distributed" vertical="center" shrinkToFit="1"/>
    </xf>
    <xf numFmtId="0" fontId="3" fillId="0" borderId="259" xfId="0" applyFont="1" applyFill="1" applyBorder="1" applyAlignment="1">
      <alignment horizontal="distributed" vertical="center" shrinkToFit="1"/>
    </xf>
    <xf numFmtId="0" fontId="3" fillId="0" borderId="219" xfId="0" applyFont="1" applyFill="1" applyBorder="1" applyAlignment="1">
      <alignment horizontal="distributed" vertical="center"/>
    </xf>
    <xf numFmtId="0" fontId="3" fillId="0" borderId="111" xfId="0" applyFont="1" applyFill="1" applyBorder="1" applyAlignment="1">
      <alignment horizontal="distributed" vertical="center"/>
    </xf>
    <xf numFmtId="0" fontId="3" fillId="0" borderId="137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80" xfId="0" applyFont="1" applyFill="1" applyBorder="1" applyAlignment="1">
      <alignment horizontal="distributed" vertical="center"/>
    </xf>
    <xf numFmtId="0" fontId="3" fillId="0" borderId="68" xfId="0" applyFont="1" applyFill="1" applyBorder="1" applyAlignment="1">
      <alignment horizontal="distributed" vertical="center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3" fillId="0" borderId="11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87" xfId="0" applyFont="1" applyFill="1" applyBorder="1" applyAlignment="1">
      <alignment horizontal="center" vertical="center" wrapText="1" shrinkToFit="1"/>
    </xf>
    <xf numFmtId="0" fontId="3" fillId="0" borderId="240" xfId="0" applyFont="1" applyFill="1" applyBorder="1" applyAlignment="1" quotePrefix="1">
      <alignment horizontal="left" vertical="center" wrapText="1"/>
    </xf>
    <xf numFmtId="0" fontId="3" fillId="0" borderId="241" xfId="0" applyFont="1" applyFill="1" applyBorder="1" applyAlignment="1">
      <alignment horizontal="left" vertical="center"/>
    </xf>
    <xf numFmtId="0" fontId="3" fillId="0" borderId="242" xfId="0" applyFont="1" applyFill="1" applyBorder="1" applyAlignment="1">
      <alignment horizontal="left" vertical="center"/>
    </xf>
    <xf numFmtId="0" fontId="3" fillId="0" borderId="243" xfId="0" applyFont="1" applyFill="1" applyBorder="1" applyAlignment="1">
      <alignment horizontal="left" vertical="center"/>
    </xf>
    <xf numFmtId="0" fontId="3" fillId="0" borderId="244" xfId="0" applyFont="1" applyFill="1" applyBorder="1" applyAlignment="1">
      <alignment horizontal="left" vertical="center"/>
    </xf>
    <xf numFmtId="0" fontId="3" fillId="0" borderId="245" xfId="0" applyFont="1" applyFill="1" applyBorder="1" applyAlignment="1">
      <alignment horizontal="left" vertical="center"/>
    </xf>
    <xf numFmtId="0" fontId="3" fillId="0" borderId="15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distributed" vertical="center"/>
    </xf>
    <xf numFmtId="58" fontId="3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>
      <alignment horizontal="center" vertical="center"/>
    </xf>
    <xf numFmtId="0" fontId="3" fillId="0" borderId="21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distributed" vertical="center"/>
    </xf>
    <xf numFmtId="0" fontId="3" fillId="0" borderId="55" xfId="0" applyFont="1" applyFill="1" applyBorder="1" applyAlignment="1" quotePrefix="1">
      <alignment horizontal="distributed" vertical="center"/>
    </xf>
    <xf numFmtId="0" fontId="3" fillId="0" borderId="130" xfId="0" applyFont="1" applyFill="1" applyBorder="1" applyAlignment="1">
      <alignment horizontal="distributed" vertical="center"/>
    </xf>
    <xf numFmtId="0" fontId="3" fillId="0" borderId="136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0" xfId="0" applyFont="1" applyFill="1" applyBorder="1" applyAlignment="1" applyProtection="1">
      <alignment horizontal="distributed" vertical="center"/>
      <protection/>
    </xf>
    <xf numFmtId="0" fontId="0" fillId="0" borderId="200" xfId="0" applyFont="1" applyFill="1" applyBorder="1" applyAlignment="1" applyProtection="1">
      <alignment horizontal="distributed" vertical="center"/>
      <protection/>
    </xf>
    <xf numFmtId="0" fontId="0" fillId="0" borderId="219" xfId="0" applyFont="1" applyFill="1" applyBorder="1" applyAlignment="1" applyProtection="1">
      <alignment horizontal="distributed" vertical="center"/>
      <protection/>
    </xf>
    <xf numFmtId="0" fontId="0" fillId="0" borderId="111" xfId="0" applyFont="1" applyFill="1" applyBorder="1" applyAlignment="1" applyProtection="1">
      <alignment horizontal="distributed" vertical="center"/>
      <protection/>
    </xf>
    <xf numFmtId="0" fontId="3" fillId="0" borderId="261" xfId="0" applyFont="1" applyFill="1" applyBorder="1" applyAlignment="1">
      <alignment horizontal="distributed" vertical="center"/>
    </xf>
    <xf numFmtId="0" fontId="3" fillId="0" borderId="262" xfId="0" applyFont="1" applyFill="1" applyBorder="1" applyAlignment="1">
      <alignment horizontal="distributed" vertical="center"/>
    </xf>
    <xf numFmtId="0" fontId="3" fillId="0" borderId="263" xfId="0" applyFont="1" applyFill="1" applyBorder="1" applyAlignment="1">
      <alignment horizontal="distributed" vertical="center"/>
    </xf>
    <xf numFmtId="0" fontId="3" fillId="0" borderId="62" xfId="0" applyFont="1" applyFill="1" applyBorder="1" applyAlignment="1" applyProtection="1">
      <alignment horizontal="distributed" vertical="center"/>
      <protection locked="0"/>
    </xf>
    <xf numFmtId="0" fontId="3" fillId="0" borderId="80" xfId="0" applyFont="1" applyFill="1" applyBorder="1" applyAlignment="1" applyProtection="1">
      <alignment horizontal="distributed" vertical="center"/>
      <protection locked="0"/>
    </xf>
    <xf numFmtId="0" fontId="3" fillId="0" borderId="68" xfId="0" applyFont="1" applyFill="1" applyBorder="1" applyAlignment="1" applyProtection="1">
      <alignment horizontal="distributed" vertical="center"/>
      <protection locked="0"/>
    </xf>
    <xf numFmtId="0" fontId="3" fillId="0" borderId="165" xfId="0" applyFont="1" applyFill="1" applyBorder="1" applyAlignment="1">
      <alignment horizontal="distributed" vertical="center"/>
    </xf>
    <xf numFmtId="0" fontId="3" fillId="0" borderId="105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１４.8.2２　経営改善計画書 表紙" xfId="66"/>
    <cellStyle name="標準_経営改善計画書（耕種・1年1収・個人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</xdr:row>
      <xdr:rowOff>66675</xdr:rowOff>
    </xdr:from>
    <xdr:to>
      <xdr:col>18</xdr:col>
      <xdr:colOff>0</xdr:colOff>
      <xdr:row>22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11934825" y="2533650"/>
          <a:ext cx="0" cy="2562225"/>
        </a:xfrm>
        <a:prstGeom prst="leftBrace">
          <a:avLst>
            <a:gd name="adj1" fmla="val -50000"/>
            <a:gd name="adj2" fmla="val -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66675</xdr:rowOff>
    </xdr:from>
    <xdr:to>
      <xdr:col>18</xdr:col>
      <xdr:colOff>0</xdr:colOff>
      <xdr:row>27</xdr:row>
      <xdr:rowOff>190500</xdr:rowOff>
    </xdr:to>
    <xdr:sp>
      <xdr:nvSpPr>
        <xdr:cNvPr id="2" name="AutoShape 11"/>
        <xdr:cNvSpPr>
          <a:spLocks/>
        </xdr:cNvSpPr>
      </xdr:nvSpPr>
      <xdr:spPr>
        <a:xfrm>
          <a:off x="11934825" y="5505450"/>
          <a:ext cx="0" cy="809625"/>
        </a:xfrm>
        <a:prstGeom prst="leftBrace">
          <a:avLst>
            <a:gd name="adj1" fmla="val -50000"/>
            <a:gd name="adj2" fmla="val -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104775</xdr:rowOff>
    </xdr:from>
    <xdr:to>
      <xdr:col>18</xdr:col>
      <xdr:colOff>0</xdr:colOff>
      <xdr:row>34</xdr:row>
      <xdr:rowOff>152400</xdr:rowOff>
    </xdr:to>
    <xdr:sp>
      <xdr:nvSpPr>
        <xdr:cNvPr id="3" name="AutoShape 13"/>
        <xdr:cNvSpPr>
          <a:spLocks/>
        </xdr:cNvSpPr>
      </xdr:nvSpPr>
      <xdr:spPr>
        <a:xfrm>
          <a:off x="11934825" y="7143750"/>
          <a:ext cx="0" cy="733425"/>
        </a:xfrm>
        <a:prstGeom prst="leftBrace">
          <a:avLst>
            <a:gd name="adj1" fmla="val -50000"/>
            <a:gd name="adj2" fmla="val -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104775</xdr:rowOff>
    </xdr:from>
    <xdr:to>
      <xdr:col>18</xdr:col>
      <xdr:colOff>0</xdr:colOff>
      <xdr:row>29</xdr:row>
      <xdr:rowOff>190500</xdr:rowOff>
    </xdr:to>
    <xdr:sp>
      <xdr:nvSpPr>
        <xdr:cNvPr id="4" name="AutoShape 16"/>
        <xdr:cNvSpPr>
          <a:spLocks/>
        </xdr:cNvSpPr>
      </xdr:nvSpPr>
      <xdr:spPr>
        <a:xfrm>
          <a:off x="11934825" y="6457950"/>
          <a:ext cx="0" cy="314325"/>
        </a:xfrm>
        <a:prstGeom prst="leftBrace">
          <a:avLst>
            <a:gd name="adj1" fmla="val -50000"/>
            <a:gd name="adj2" fmla="val -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838200</xdr:colOff>
      <xdr:row>3</xdr:row>
      <xdr:rowOff>228600</xdr:rowOff>
    </xdr:to>
    <xdr:sp>
      <xdr:nvSpPr>
        <xdr:cNvPr id="1" name="Line 9"/>
        <xdr:cNvSpPr>
          <a:spLocks/>
        </xdr:cNvSpPr>
      </xdr:nvSpPr>
      <xdr:spPr>
        <a:xfrm>
          <a:off x="28575" y="533400"/>
          <a:ext cx="1752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28575</xdr:rowOff>
    </xdr:from>
    <xdr:to>
      <xdr:col>16</xdr:col>
      <xdr:colOff>1381125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77525" y="51435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47625</xdr:rowOff>
    </xdr:from>
    <xdr:to>
      <xdr:col>0</xdr:col>
      <xdr:colOff>28575</xdr:colOff>
      <xdr:row>45</xdr:row>
      <xdr:rowOff>66675</xdr:rowOff>
    </xdr:to>
    <xdr:sp>
      <xdr:nvSpPr>
        <xdr:cNvPr id="2" name="Line 10"/>
        <xdr:cNvSpPr>
          <a:spLocks/>
        </xdr:cNvSpPr>
      </xdr:nvSpPr>
      <xdr:spPr>
        <a:xfrm flipV="1">
          <a:off x="9525" y="79914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28575</xdr:rowOff>
    </xdr:from>
    <xdr:to>
      <xdr:col>16</xdr:col>
      <xdr:colOff>1381125</xdr:colOff>
      <xdr:row>3</xdr:row>
      <xdr:rowOff>171450</xdr:rowOff>
    </xdr:to>
    <xdr:sp>
      <xdr:nvSpPr>
        <xdr:cNvPr id="3" name="Line 36"/>
        <xdr:cNvSpPr>
          <a:spLocks/>
        </xdr:cNvSpPr>
      </xdr:nvSpPr>
      <xdr:spPr>
        <a:xfrm>
          <a:off x="10677525" y="51435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48</xdr:row>
      <xdr:rowOff>28575</xdr:rowOff>
    </xdr:from>
    <xdr:to>
      <xdr:col>16</xdr:col>
      <xdr:colOff>1381125</xdr:colOff>
      <xdr:row>49</xdr:row>
      <xdr:rowOff>171450</xdr:rowOff>
    </xdr:to>
    <xdr:sp>
      <xdr:nvSpPr>
        <xdr:cNvPr id="4" name="Line 37"/>
        <xdr:cNvSpPr>
          <a:spLocks/>
        </xdr:cNvSpPr>
      </xdr:nvSpPr>
      <xdr:spPr>
        <a:xfrm>
          <a:off x="10677525" y="857250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47625</xdr:rowOff>
    </xdr:from>
    <xdr:to>
      <xdr:col>0</xdr:col>
      <xdr:colOff>28575</xdr:colOff>
      <xdr:row>48</xdr:row>
      <xdr:rowOff>66675</xdr:rowOff>
    </xdr:to>
    <xdr:sp>
      <xdr:nvSpPr>
        <xdr:cNvPr id="5" name="Line 38"/>
        <xdr:cNvSpPr>
          <a:spLocks/>
        </xdr:cNvSpPr>
      </xdr:nvSpPr>
      <xdr:spPr>
        <a:xfrm flipV="1">
          <a:off x="9525" y="85915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48</xdr:row>
      <xdr:rowOff>28575</xdr:rowOff>
    </xdr:from>
    <xdr:to>
      <xdr:col>16</xdr:col>
      <xdr:colOff>1381125</xdr:colOff>
      <xdr:row>49</xdr:row>
      <xdr:rowOff>171450</xdr:rowOff>
    </xdr:to>
    <xdr:sp>
      <xdr:nvSpPr>
        <xdr:cNvPr id="6" name="Line 39"/>
        <xdr:cNvSpPr>
          <a:spLocks/>
        </xdr:cNvSpPr>
      </xdr:nvSpPr>
      <xdr:spPr>
        <a:xfrm>
          <a:off x="10677525" y="857250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28575</xdr:rowOff>
    </xdr:from>
    <xdr:to>
      <xdr:col>16</xdr:col>
      <xdr:colOff>1381125</xdr:colOff>
      <xdr:row>22</xdr:row>
      <xdr:rowOff>171450</xdr:rowOff>
    </xdr:to>
    <xdr:sp>
      <xdr:nvSpPr>
        <xdr:cNvPr id="7" name="Line 40"/>
        <xdr:cNvSpPr>
          <a:spLocks/>
        </xdr:cNvSpPr>
      </xdr:nvSpPr>
      <xdr:spPr>
        <a:xfrm>
          <a:off x="10677525" y="3857625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28575</xdr:rowOff>
    </xdr:from>
    <xdr:to>
      <xdr:col>16</xdr:col>
      <xdr:colOff>1381125</xdr:colOff>
      <xdr:row>3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0677525" y="51435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28575</xdr:rowOff>
    </xdr:from>
    <xdr:to>
      <xdr:col>16</xdr:col>
      <xdr:colOff>1381125</xdr:colOff>
      <xdr:row>3</xdr:row>
      <xdr:rowOff>152400</xdr:rowOff>
    </xdr:to>
    <xdr:sp>
      <xdr:nvSpPr>
        <xdr:cNvPr id="9" name="Line 36"/>
        <xdr:cNvSpPr>
          <a:spLocks/>
        </xdr:cNvSpPr>
      </xdr:nvSpPr>
      <xdr:spPr>
        <a:xfrm>
          <a:off x="10677525" y="514350"/>
          <a:ext cx="1866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28575</xdr:rowOff>
    </xdr:from>
    <xdr:to>
      <xdr:col>16</xdr:col>
      <xdr:colOff>1381125</xdr:colOff>
      <xdr:row>22</xdr:row>
      <xdr:rowOff>171450</xdr:rowOff>
    </xdr:to>
    <xdr:sp>
      <xdr:nvSpPr>
        <xdr:cNvPr id="10" name="Line 40"/>
        <xdr:cNvSpPr>
          <a:spLocks/>
        </xdr:cNvSpPr>
      </xdr:nvSpPr>
      <xdr:spPr>
        <a:xfrm>
          <a:off x="10677525" y="3857625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48</xdr:row>
      <xdr:rowOff>28575</xdr:rowOff>
    </xdr:from>
    <xdr:to>
      <xdr:col>16</xdr:col>
      <xdr:colOff>1381125</xdr:colOff>
      <xdr:row>49</xdr:row>
      <xdr:rowOff>171450</xdr:rowOff>
    </xdr:to>
    <xdr:sp>
      <xdr:nvSpPr>
        <xdr:cNvPr id="11" name="Line 37"/>
        <xdr:cNvSpPr>
          <a:spLocks/>
        </xdr:cNvSpPr>
      </xdr:nvSpPr>
      <xdr:spPr>
        <a:xfrm>
          <a:off x="10677525" y="857250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48</xdr:row>
      <xdr:rowOff>28575</xdr:rowOff>
    </xdr:from>
    <xdr:to>
      <xdr:col>16</xdr:col>
      <xdr:colOff>1381125</xdr:colOff>
      <xdr:row>49</xdr:row>
      <xdr:rowOff>171450</xdr:rowOff>
    </xdr:to>
    <xdr:sp>
      <xdr:nvSpPr>
        <xdr:cNvPr id="12" name="Line 39"/>
        <xdr:cNvSpPr>
          <a:spLocks/>
        </xdr:cNvSpPr>
      </xdr:nvSpPr>
      <xdr:spPr>
        <a:xfrm>
          <a:off x="10677525" y="857250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48</xdr:row>
      <xdr:rowOff>28575</xdr:rowOff>
    </xdr:from>
    <xdr:to>
      <xdr:col>16</xdr:col>
      <xdr:colOff>1381125</xdr:colOff>
      <xdr:row>49</xdr:row>
      <xdr:rowOff>171450</xdr:rowOff>
    </xdr:to>
    <xdr:sp>
      <xdr:nvSpPr>
        <xdr:cNvPr id="13" name="Line 37"/>
        <xdr:cNvSpPr>
          <a:spLocks/>
        </xdr:cNvSpPr>
      </xdr:nvSpPr>
      <xdr:spPr>
        <a:xfrm>
          <a:off x="10677525" y="857250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48</xdr:row>
      <xdr:rowOff>28575</xdr:rowOff>
    </xdr:from>
    <xdr:to>
      <xdr:col>16</xdr:col>
      <xdr:colOff>1381125</xdr:colOff>
      <xdr:row>49</xdr:row>
      <xdr:rowOff>171450</xdr:rowOff>
    </xdr:to>
    <xdr:sp>
      <xdr:nvSpPr>
        <xdr:cNvPr id="14" name="Line 39"/>
        <xdr:cNvSpPr>
          <a:spLocks/>
        </xdr:cNvSpPr>
      </xdr:nvSpPr>
      <xdr:spPr>
        <a:xfrm>
          <a:off x="10677525" y="8572500"/>
          <a:ext cx="1866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695325</xdr:colOff>
      <xdr:row>31</xdr:row>
      <xdr:rowOff>0</xdr:rowOff>
    </xdr:to>
    <xdr:sp>
      <xdr:nvSpPr>
        <xdr:cNvPr id="15" name="直線コネクタ 2"/>
        <xdr:cNvSpPr>
          <a:spLocks/>
        </xdr:cNvSpPr>
      </xdr:nvSpPr>
      <xdr:spPr>
        <a:xfrm flipH="1">
          <a:off x="7724775" y="4152900"/>
          <a:ext cx="6953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32</xdr:row>
      <xdr:rowOff>9525</xdr:rowOff>
    </xdr:from>
    <xdr:to>
      <xdr:col>11</xdr:col>
      <xdr:colOff>685800</xdr:colOff>
      <xdr:row>44</xdr:row>
      <xdr:rowOff>142875</xdr:rowOff>
    </xdr:to>
    <xdr:sp>
      <xdr:nvSpPr>
        <xdr:cNvPr id="16" name="直線コネクタ 5"/>
        <xdr:cNvSpPr>
          <a:spLocks/>
        </xdr:cNvSpPr>
      </xdr:nvSpPr>
      <xdr:spPr>
        <a:xfrm flipH="1">
          <a:off x="7753350" y="5724525"/>
          <a:ext cx="6572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A-PC-140219u\Desktop\&#32076;&#21942;&#35336;&#30011;12.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①経概況"/>
      <sheetName val="③農経営計画内訳"/>
      <sheetName val="②飼養計画"/>
      <sheetName val="④肉牛繁殖損益"/>
      <sheetName val="⑤農改善計画"/>
      <sheetName val="⑥固定資産償却"/>
      <sheetName val="⑦家計費計画"/>
      <sheetName val="⑧償還計画"/>
      <sheetName val="⑨農家収支計画"/>
    </sheetNames>
    <sheetDataSet>
      <sheetData sheetId="9">
        <row r="4">
          <cell r="G4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view="pageBreakPreview" zoomScale="75" zoomScaleNormal="50" zoomScaleSheetLayoutView="75" zoomScalePageLayoutView="0" workbookViewId="0" topLeftCell="A1">
      <selection activeCell="B2" sqref="B2"/>
    </sheetView>
  </sheetViews>
  <sheetFormatPr defaultColWidth="10.28125" defaultRowHeight="12"/>
  <cols>
    <col min="1" max="1" width="10.28125" style="25" customWidth="1"/>
    <col min="2" max="4" width="14.00390625" style="25" customWidth="1"/>
    <col min="5" max="5" width="4.00390625" style="25" customWidth="1"/>
    <col min="6" max="6" width="11.8515625" style="25" customWidth="1"/>
    <col min="7" max="9" width="10.28125" style="25" customWidth="1"/>
    <col min="10" max="10" width="12.00390625" style="25" customWidth="1"/>
    <col min="11" max="11" width="15.8515625" style="25" customWidth="1"/>
    <col min="12" max="13" width="13.140625" style="25" customWidth="1"/>
    <col min="14" max="14" width="7.57421875" style="25" customWidth="1"/>
    <col min="15" max="15" width="7.00390625" style="25" customWidth="1"/>
    <col min="16" max="16384" width="10.28125" style="25" customWidth="1"/>
  </cols>
  <sheetData>
    <row r="1" ht="16.5" customHeight="1" thickBot="1"/>
    <row r="2" ht="24" customHeight="1">
      <c r="B2" s="26" t="s">
        <v>158</v>
      </c>
    </row>
    <row r="3" ht="24" customHeight="1" thickBot="1">
      <c r="B3" s="27"/>
    </row>
    <row r="4" ht="16.5" customHeight="1"/>
    <row r="5" ht="16.5" customHeight="1"/>
    <row r="6" ht="16.5" customHeight="1"/>
    <row r="7" spans="5:10" ht="28.5" customHeight="1">
      <c r="E7" s="1104" t="s">
        <v>335</v>
      </c>
      <c r="F7" s="1104"/>
      <c r="G7" s="1104"/>
      <c r="H7" s="1104"/>
      <c r="I7" s="1104"/>
      <c r="J7" s="1104"/>
    </row>
    <row r="8" ht="21" customHeight="1"/>
    <row r="9" spans="1:14" ht="23.25" customHeight="1">
      <c r="A9" s="1103" t="s">
        <v>342</v>
      </c>
      <c r="B9" s="110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</row>
    <row r="10" ht="21" customHeight="1"/>
    <row r="11" ht="21" customHeight="1"/>
    <row r="12" spans="5:10" ht="21" customHeight="1">
      <c r="E12" s="1105" t="s">
        <v>312</v>
      </c>
      <c r="F12" s="1105"/>
      <c r="G12" s="1105"/>
      <c r="H12" s="1105"/>
      <c r="I12" s="1105"/>
      <c r="J12" s="1105"/>
    </row>
    <row r="13" spans="5:10" ht="21" customHeight="1">
      <c r="E13" s="1106"/>
      <c r="F13" s="1106"/>
      <c r="G13" s="1106"/>
      <c r="H13" s="1106"/>
      <c r="I13" s="1106"/>
      <c r="J13" s="1106"/>
    </row>
    <row r="14" ht="21" customHeight="1"/>
    <row r="15" ht="21" customHeight="1"/>
    <row r="16" ht="21" customHeight="1"/>
    <row r="17" ht="16.5" customHeight="1" thickBot="1"/>
    <row r="18" spans="2:5" ht="16.5" customHeight="1">
      <c r="B18" s="28" t="s">
        <v>171</v>
      </c>
      <c r="C18" s="1085"/>
      <c r="D18" s="1086"/>
      <c r="E18" s="1087"/>
    </row>
    <row r="19" spans="2:5" ht="26.25" customHeight="1" thickBot="1">
      <c r="B19" s="29" t="s">
        <v>172</v>
      </c>
      <c r="C19" s="1107"/>
      <c r="D19" s="1108"/>
      <c r="E19" s="1109"/>
    </row>
    <row r="20" spans="2:5" ht="26.25" customHeight="1" thickBot="1">
      <c r="B20" s="28" t="s">
        <v>173</v>
      </c>
      <c r="C20" s="1085"/>
      <c r="D20" s="1086"/>
      <c r="E20" s="1087"/>
    </row>
    <row r="21" spans="2:13" ht="26.25" customHeight="1" thickBot="1">
      <c r="B21" s="29"/>
      <c r="C21" s="1088"/>
      <c r="D21" s="1089"/>
      <c r="E21" s="1090"/>
      <c r="J21" s="1094"/>
      <c r="K21" s="1095"/>
      <c r="L21" s="1095"/>
      <c r="M21" s="1096"/>
    </row>
    <row r="22" spans="2:14" ht="26.25" customHeight="1" thickBot="1">
      <c r="B22" s="30" t="s">
        <v>174</v>
      </c>
      <c r="C22" s="1091"/>
      <c r="D22" s="1092"/>
      <c r="E22" s="1093"/>
      <c r="J22" s="1097"/>
      <c r="K22" s="1098"/>
      <c r="L22" s="1098"/>
      <c r="M22" s="1099"/>
      <c r="N22" s="31"/>
    </row>
    <row r="23" spans="2:14" ht="26.25" customHeight="1" thickBot="1">
      <c r="B23" s="30" t="s">
        <v>175</v>
      </c>
      <c r="C23" s="1082"/>
      <c r="D23" s="1083"/>
      <c r="E23" s="1084"/>
      <c r="J23" s="1100"/>
      <c r="K23" s="1101"/>
      <c r="L23" s="1101"/>
      <c r="M23" s="1102"/>
      <c r="N23" s="31"/>
    </row>
    <row r="24" spans="11:14" ht="24" customHeight="1">
      <c r="K24" s="31"/>
      <c r="L24" s="1081"/>
      <c r="M24" s="1081"/>
      <c r="N24" s="31"/>
    </row>
  </sheetData>
  <sheetProtection/>
  <mergeCells count="13">
    <mergeCell ref="C18:E18"/>
    <mergeCell ref="A9:N9"/>
    <mergeCell ref="E7:J7"/>
    <mergeCell ref="E12:J13"/>
    <mergeCell ref="C19:E19"/>
    <mergeCell ref="L24:M24"/>
    <mergeCell ref="C23:E23"/>
    <mergeCell ref="C20:E20"/>
    <mergeCell ref="C21:E21"/>
    <mergeCell ref="C22:E22"/>
    <mergeCell ref="J21:M21"/>
    <mergeCell ref="J22:M22"/>
    <mergeCell ref="J23:M23"/>
  </mergeCells>
  <printOptions horizontalCentered="1" verticalCentered="1"/>
  <pageMargins left="0.3937007874015748" right="0.3937007874015748" top="0.7874015748031497" bottom="0.7874015748031497" header="0.5118110236220472" footer="0.5118110236220472"/>
  <pageSetup blackAndWhite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5" zoomScaleNormal="75" zoomScaleSheetLayoutView="75" zoomScalePageLayoutView="0" workbookViewId="0" topLeftCell="A1">
      <selection activeCell="V22" sqref="V22"/>
    </sheetView>
  </sheetViews>
  <sheetFormatPr defaultColWidth="9.140625" defaultRowHeight="12"/>
  <cols>
    <col min="1" max="1" width="1.7109375" style="24" customWidth="1"/>
    <col min="2" max="2" width="12.7109375" style="24" customWidth="1"/>
    <col min="3" max="3" width="12.28125" style="24" customWidth="1"/>
    <col min="4" max="5" width="11.28125" style="24" customWidth="1"/>
    <col min="6" max="6" width="12.00390625" style="24" customWidth="1"/>
    <col min="7" max="7" width="12.140625" style="24" customWidth="1"/>
    <col min="8" max="16" width="12.7109375" style="24" customWidth="1"/>
    <col min="17" max="17" width="8.7109375" style="24" customWidth="1"/>
    <col min="18" max="16384" width="9.140625" style="24" customWidth="1"/>
  </cols>
  <sheetData>
    <row r="1" spans="1:17" ht="19.5" customHeight="1">
      <c r="A1" s="1850" t="s">
        <v>341</v>
      </c>
      <c r="B1" s="1221"/>
      <c r="C1" s="1221"/>
      <c r="D1" s="1221"/>
      <c r="E1" s="1221"/>
      <c r="F1" s="1221"/>
      <c r="G1" s="594"/>
      <c r="H1" s="71"/>
      <c r="I1" s="594"/>
      <c r="J1" s="594"/>
      <c r="K1" s="594"/>
      <c r="L1" s="594"/>
      <c r="M1" s="594"/>
      <c r="N1" s="594"/>
      <c r="O1" s="594"/>
      <c r="P1" s="594"/>
      <c r="Q1" s="594"/>
    </row>
    <row r="2" spans="3:8" ht="15.75" customHeight="1" thickBot="1">
      <c r="C2" s="595" t="s">
        <v>177</v>
      </c>
      <c r="D2" s="1895">
        <f>'表紙'!C19</f>
        <v>0</v>
      </c>
      <c r="E2" s="1895"/>
      <c r="F2" s="596" t="s">
        <v>39</v>
      </c>
      <c r="G2" s="1894">
        <f>'①経概況'!AA2</f>
        <v>0</v>
      </c>
      <c r="H2" s="1895"/>
    </row>
    <row r="3" spans="1:17" ht="12" customHeight="1">
      <c r="A3" s="1884" t="s">
        <v>223</v>
      </c>
      <c r="B3" s="1885"/>
      <c r="C3" s="1886"/>
      <c r="D3" s="72" t="s">
        <v>147</v>
      </c>
      <c r="E3" s="181" t="s">
        <v>146</v>
      </c>
      <c r="F3" s="72" t="s">
        <v>40</v>
      </c>
      <c r="G3" s="597" t="s">
        <v>143</v>
      </c>
      <c r="H3" s="66" t="s">
        <v>41</v>
      </c>
      <c r="I3" s="181" t="s">
        <v>42</v>
      </c>
      <c r="J3" s="181" t="s">
        <v>43</v>
      </c>
      <c r="K3" s="181" t="s">
        <v>44</v>
      </c>
      <c r="L3" s="181" t="s">
        <v>45</v>
      </c>
      <c r="M3" s="181" t="s">
        <v>46</v>
      </c>
      <c r="N3" s="181" t="s">
        <v>47</v>
      </c>
      <c r="O3" s="181" t="s">
        <v>144</v>
      </c>
      <c r="P3" s="65" t="s">
        <v>145</v>
      </c>
      <c r="Q3" s="1878" t="s">
        <v>8</v>
      </c>
    </row>
    <row r="4" spans="1:17" ht="12" customHeight="1" thickBot="1">
      <c r="A4" s="1887"/>
      <c r="B4" s="1888"/>
      <c r="C4" s="1889"/>
      <c r="D4" s="865">
        <f>E4-1</f>
        <v>-3</v>
      </c>
      <c r="E4" s="866">
        <f>F4-1</f>
        <v>-2</v>
      </c>
      <c r="F4" s="865">
        <f>G4-1</f>
        <v>-1</v>
      </c>
      <c r="G4" s="867">
        <f>'⑤農改善計画'!H4</f>
        <v>0</v>
      </c>
      <c r="H4" s="865">
        <f>G4+1</f>
        <v>1</v>
      </c>
      <c r="I4" s="868">
        <f aca="true" t="shared" si="0" ref="I4:P4">H4+1</f>
        <v>2</v>
      </c>
      <c r="J4" s="868">
        <f t="shared" si="0"/>
        <v>3</v>
      </c>
      <c r="K4" s="868">
        <f t="shared" si="0"/>
        <v>4</v>
      </c>
      <c r="L4" s="868">
        <f t="shared" si="0"/>
        <v>5</v>
      </c>
      <c r="M4" s="868">
        <f t="shared" si="0"/>
        <v>6</v>
      </c>
      <c r="N4" s="868">
        <f t="shared" si="0"/>
        <v>7</v>
      </c>
      <c r="O4" s="868">
        <f t="shared" si="0"/>
        <v>8</v>
      </c>
      <c r="P4" s="868">
        <f t="shared" si="0"/>
        <v>9</v>
      </c>
      <c r="Q4" s="1879"/>
    </row>
    <row r="5" spans="1:17" ht="13.5" customHeight="1">
      <c r="A5" s="1860" t="s">
        <v>148</v>
      </c>
      <c r="B5" s="1861"/>
      <c r="C5" s="1862"/>
      <c r="D5" s="630">
        <f>SUM(D8,D11,D14,D17,D20,D23,D24)</f>
        <v>0</v>
      </c>
      <c r="E5" s="631">
        <f aca="true" t="shared" si="1" ref="E5:P5">SUM(E8,E11,E14,E17,E20,E23,E24)</f>
        <v>0</v>
      </c>
      <c r="F5" s="632">
        <f t="shared" si="1"/>
        <v>0</v>
      </c>
      <c r="G5" s="633">
        <f>SUM(G8,G11,G14,G17,G20,G23,G24)</f>
        <v>0</v>
      </c>
      <c r="H5" s="631">
        <f>SUM(H8,H11,H14,H17,H20,H23,H24)</f>
        <v>0</v>
      </c>
      <c r="I5" s="631">
        <f t="shared" si="1"/>
        <v>0</v>
      </c>
      <c r="J5" s="631">
        <f t="shared" si="1"/>
        <v>0</v>
      </c>
      <c r="K5" s="631">
        <f t="shared" si="1"/>
        <v>0</v>
      </c>
      <c r="L5" s="631">
        <f t="shared" si="1"/>
        <v>0</v>
      </c>
      <c r="M5" s="631">
        <f t="shared" si="1"/>
        <v>0</v>
      </c>
      <c r="N5" s="631">
        <f t="shared" si="1"/>
        <v>0</v>
      </c>
      <c r="O5" s="631">
        <f t="shared" si="1"/>
        <v>0</v>
      </c>
      <c r="P5" s="634">
        <f t="shared" si="1"/>
        <v>0</v>
      </c>
      <c r="Q5" s="635"/>
    </row>
    <row r="6" spans="1:17" ht="13.5" customHeight="1">
      <c r="A6" s="1880"/>
      <c r="B6" s="1857" t="str">
        <f>IF('⑤農改善計画'!B5=0,"-",'⑤農改善計画'!B5)</f>
        <v>子牛販売収入</v>
      </c>
      <c r="C6" s="598" t="s">
        <v>134</v>
      </c>
      <c r="D6" s="636">
        <f>'②飼養計画'!F5</f>
        <v>0</v>
      </c>
      <c r="E6" s="637">
        <f>'②飼養計画'!G5</f>
        <v>0</v>
      </c>
      <c r="F6" s="637">
        <f>'②飼養計画'!H5</f>
        <v>0</v>
      </c>
      <c r="G6" s="638">
        <f>'②飼養計画'!I5</f>
        <v>0</v>
      </c>
      <c r="H6" s="639">
        <f>'②飼養計画'!J5</f>
        <v>0</v>
      </c>
      <c r="I6" s="640">
        <f>'②飼養計画'!K5</f>
        <v>0</v>
      </c>
      <c r="J6" s="640">
        <f>'②飼養計画'!L5</f>
        <v>0</v>
      </c>
      <c r="K6" s="640">
        <f>'②飼養計画'!M5</f>
        <v>0</v>
      </c>
      <c r="L6" s="640">
        <f>'②飼養計画'!N5</f>
        <v>0</v>
      </c>
      <c r="M6" s="640">
        <f>'②飼養計画'!O5</f>
        <v>0</v>
      </c>
      <c r="N6" s="640">
        <f>'②飼養計画'!P5</f>
        <v>0</v>
      </c>
      <c r="O6" s="640">
        <f>'②飼養計画'!Q5</f>
        <v>0</v>
      </c>
      <c r="P6" s="641">
        <f>'②飼養計画'!R5</f>
        <v>0</v>
      </c>
      <c r="Q6" s="642"/>
    </row>
    <row r="7" spans="1:17" ht="13.5" customHeight="1">
      <c r="A7" s="1880"/>
      <c r="B7" s="1858"/>
      <c r="C7" s="599" t="s">
        <v>463</v>
      </c>
      <c r="D7" s="643">
        <f>'②飼養計画'!F17</f>
        <v>0</v>
      </c>
      <c r="E7" s="643">
        <f>'②飼養計画'!G17</f>
        <v>0</v>
      </c>
      <c r="F7" s="643">
        <f>'②飼養計画'!H17</f>
        <v>0</v>
      </c>
      <c r="G7" s="644">
        <f>'②飼養計画'!I17</f>
        <v>0</v>
      </c>
      <c r="H7" s="645">
        <f>'②飼養計画'!J17</f>
        <v>0</v>
      </c>
      <c r="I7" s="643">
        <f>'②飼養計画'!K17</f>
        <v>0</v>
      </c>
      <c r="J7" s="643">
        <f>'②飼養計画'!L17</f>
        <v>0</v>
      </c>
      <c r="K7" s="643">
        <f>'②飼養計画'!M17</f>
        <v>0</v>
      </c>
      <c r="L7" s="643">
        <f>'②飼養計画'!N17</f>
        <v>0</v>
      </c>
      <c r="M7" s="643">
        <f>'②飼養計画'!O17</f>
        <v>0</v>
      </c>
      <c r="N7" s="643">
        <f>'②飼養計画'!P17</f>
        <v>0</v>
      </c>
      <c r="O7" s="643">
        <f>'②飼養計画'!Q17</f>
        <v>0</v>
      </c>
      <c r="P7" s="646">
        <f>'②飼養計画'!R17</f>
        <v>0</v>
      </c>
      <c r="Q7" s="647"/>
    </row>
    <row r="8" spans="1:17" ht="13.5" customHeight="1">
      <c r="A8" s="1880"/>
      <c r="B8" s="1859"/>
      <c r="C8" s="600" t="s">
        <v>135</v>
      </c>
      <c r="D8" s="643">
        <f>'⑤農改善計画'!E5</f>
        <v>0</v>
      </c>
      <c r="E8" s="643">
        <f>'⑤農改善計画'!F5</f>
        <v>0</v>
      </c>
      <c r="F8" s="643">
        <f>'⑤農改善計画'!G5</f>
        <v>0</v>
      </c>
      <c r="G8" s="644">
        <f>'⑤農改善計画'!H5</f>
        <v>0</v>
      </c>
      <c r="H8" s="645">
        <f>'⑤農改善計画'!I5</f>
        <v>0</v>
      </c>
      <c r="I8" s="643">
        <f>'⑤農改善計画'!J5</f>
        <v>0</v>
      </c>
      <c r="J8" s="643">
        <f>'⑤農改善計画'!K5</f>
        <v>0</v>
      </c>
      <c r="K8" s="643">
        <f>'⑤農改善計画'!L5</f>
        <v>0</v>
      </c>
      <c r="L8" s="643">
        <f>'⑤農改善計画'!M5</f>
        <v>0</v>
      </c>
      <c r="M8" s="643">
        <f>'⑤農改善計画'!N5</f>
        <v>0</v>
      </c>
      <c r="N8" s="643">
        <f>'⑤農改善計画'!O5</f>
        <v>0</v>
      </c>
      <c r="O8" s="643">
        <f>'⑤農改善計画'!P5</f>
        <v>0</v>
      </c>
      <c r="P8" s="646">
        <f>'⑤農改善計画'!Q5</f>
        <v>0</v>
      </c>
      <c r="Q8" s="647"/>
    </row>
    <row r="9" spans="1:17" ht="13.5" customHeight="1">
      <c r="A9" s="1880"/>
      <c r="B9" s="1857" t="str">
        <f>IF('⑤農改善計画'!B6=0,"-",'⑤農改善計画'!B6)</f>
        <v>経産牛販売収入</v>
      </c>
      <c r="C9" s="598" t="s">
        <v>134</v>
      </c>
      <c r="D9" s="648">
        <f>D6</f>
        <v>0</v>
      </c>
      <c r="E9" s="649">
        <f>E6</f>
        <v>0</v>
      </c>
      <c r="F9" s="640">
        <f>F6</f>
        <v>0</v>
      </c>
      <c r="G9" s="638">
        <f>G6</f>
        <v>0</v>
      </c>
      <c r="H9" s="650">
        <f aca="true" t="shared" si="2" ref="H9:P9">H6</f>
        <v>0</v>
      </c>
      <c r="I9" s="649">
        <f t="shared" si="2"/>
        <v>0</v>
      </c>
      <c r="J9" s="649">
        <f t="shared" si="2"/>
        <v>0</v>
      </c>
      <c r="K9" s="649">
        <f t="shared" si="2"/>
        <v>0</v>
      </c>
      <c r="L9" s="649">
        <f t="shared" si="2"/>
        <v>0</v>
      </c>
      <c r="M9" s="649">
        <f t="shared" si="2"/>
        <v>0</v>
      </c>
      <c r="N9" s="649">
        <f t="shared" si="2"/>
        <v>0</v>
      </c>
      <c r="O9" s="649">
        <f t="shared" si="2"/>
        <v>0</v>
      </c>
      <c r="P9" s="641">
        <f t="shared" si="2"/>
        <v>0</v>
      </c>
      <c r="Q9" s="607"/>
    </row>
    <row r="10" spans="1:17" ht="13.5" customHeight="1">
      <c r="A10" s="1880"/>
      <c r="B10" s="1858"/>
      <c r="C10" s="599" t="s">
        <v>463</v>
      </c>
      <c r="D10" s="651">
        <f>'②飼養計画'!F8</f>
        <v>0</v>
      </c>
      <c r="E10" s="652">
        <f>'②飼養計画'!G8</f>
        <v>0</v>
      </c>
      <c r="F10" s="653">
        <f>'②飼養計画'!H8</f>
        <v>0</v>
      </c>
      <c r="G10" s="654">
        <f>'②飼養計画'!I8</f>
        <v>0</v>
      </c>
      <c r="H10" s="651">
        <f>'②飼養計画'!J8</f>
        <v>0</v>
      </c>
      <c r="I10" s="652">
        <f>'②飼養計画'!K8</f>
        <v>0</v>
      </c>
      <c r="J10" s="652">
        <f>'②飼養計画'!L8</f>
        <v>0</v>
      </c>
      <c r="K10" s="652">
        <f>'②飼養計画'!M8</f>
        <v>0</v>
      </c>
      <c r="L10" s="652">
        <f>'②飼養計画'!N8</f>
        <v>0</v>
      </c>
      <c r="M10" s="652">
        <f>'②飼養計画'!O8</f>
        <v>0</v>
      </c>
      <c r="N10" s="652">
        <f>'②飼養計画'!P8</f>
        <v>0</v>
      </c>
      <c r="O10" s="652">
        <f>'②飼養計画'!Q8</f>
        <v>0</v>
      </c>
      <c r="P10" s="646">
        <f>'②飼養計画'!R8</f>
        <v>0</v>
      </c>
      <c r="Q10" s="647"/>
    </row>
    <row r="11" spans="1:17" ht="13.5" customHeight="1">
      <c r="A11" s="1880"/>
      <c r="B11" s="1859"/>
      <c r="C11" s="600" t="s">
        <v>135</v>
      </c>
      <c r="D11" s="655">
        <f>'⑤農改善計画'!E6</f>
        <v>0</v>
      </c>
      <c r="E11" s="656">
        <f>'⑤農改善計画'!F6</f>
        <v>0</v>
      </c>
      <c r="F11" s="657">
        <f>'⑤農改善計画'!G6</f>
        <v>0</v>
      </c>
      <c r="G11" s="658">
        <f>'⑤農改善計画'!H6</f>
        <v>0</v>
      </c>
      <c r="H11" s="659">
        <f>'⑤農改善計画'!I6</f>
        <v>0</v>
      </c>
      <c r="I11" s="656">
        <f>'⑤農改善計画'!J6</f>
        <v>0</v>
      </c>
      <c r="J11" s="656">
        <f>'⑤農改善計画'!K6</f>
        <v>0</v>
      </c>
      <c r="K11" s="656">
        <f>'⑤農改善計画'!L6</f>
        <v>0</v>
      </c>
      <c r="L11" s="656">
        <f>'⑤農改善計画'!M6</f>
        <v>0</v>
      </c>
      <c r="M11" s="656">
        <f>'⑤農改善計画'!N6</f>
        <v>0</v>
      </c>
      <c r="N11" s="656">
        <f>'⑤農改善計画'!O6</f>
        <v>0</v>
      </c>
      <c r="O11" s="656">
        <f>'⑤農改善計画'!P6</f>
        <v>0</v>
      </c>
      <c r="P11" s="660">
        <f>'⑤農改善計画'!Q6</f>
        <v>0</v>
      </c>
      <c r="Q11" s="661"/>
    </row>
    <row r="12" spans="1:17" ht="13.5" customHeight="1">
      <c r="A12" s="1880"/>
      <c r="B12" s="1881" t="str">
        <f>IF('⑤農改善計画'!B7=0,"-",'⑤農改善計画'!B7)</f>
        <v>-</v>
      </c>
      <c r="C12" s="598" t="s">
        <v>134</v>
      </c>
      <c r="D12" s="662"/>
      <c r="E12" s="662"/>
      <c r="F12" s="650"/>
      <c r="G12" s="638"/>
      <c r="H12" s="639"/>
      <c r="I12" s="649"/>
      <c r="J12" s="649"/>
      <c r="K12" s="649"/>
      <c r="L12" s="649"/>
      <c r="M12" s="649"/>
      <c r="N12" s="649"/>
      <c r="O12" s="649"/>
      <c r="P12" s="663"/>
      <c r="Q12" s="609"/>
    </row>
    <row r="13" spans="1:17" ht="13.5" customHeight="1">
      <c r="A13" s="1880"/>
      <c r="B13" s="1882"/>
      <c r="C13" s="599" t="s">
        <v>463</v>
      </c>
      <c r="D13" s="653"/>
      <c r="E13" s="652"/>
      <c r="F13" s="643"/>
      <c r="G13" s="644"/>
      <c r="H13" s="651"/>
      <c r="I13" s="652"/>
      <c r="J13" s="652"/>
      <c r="K13" s="652"/>
      <c r="L13" s="652"/>
      <c r="M13" s="652"/>
      <c r="N13" s="652"/>
      <c r="O13" s="652"/>
      <c r="P13" s="664"/>
      <c r="Q13" s="665"/>
    </row>
    <row r="14" spans="1:17" ht="13.5" customHeight="1">
      <c r="A14" s="1880"/>
      <c r="B14" s="1883"/>
      <c r="C14" s="600" t="s">
        <v>135</v>
      </c>
      <c r="D14" s="657"/>
      <c r="E14" s="657"/>
      <c r="F14" s="657"/>
      <c r="G14" s="658"/>
      <c r="H14" s="659"/>
      <c r="I14" s="656"/>
      <c r="J14" s="656"/>
      <c r="K14" s="656"/>
      <c r="L14" s="656"/>
      <c r="M14" s="656"/>
      <c r="N14" s="656"/>
      <c r="O14" s="656"/>
      <c r="P14" s="660"/>
      <c r="Q14" s="666"/>
    </row>
    <row r="15" spans="1:17" ht="13.5" customHeight="1">
      <c r="A15" s="1880"/>
      <c r="B15" s="1881" t="str">
        <f>IF('⑤農改善計画'!B8=0,"-",'⑤農改善計画'!B8)</f>
        <v>-</v>
      </c>
      <c r="C15" s="598" t="s">
        <v>134</v>
      </c>
      <c r="D15" s="648"/>
      <c r="E15" s="662"/>
      <c r="F15" s="650"/>
      <c r="G15" s="638"/>
      <c r="H15" s="639"/>
      <c r="I15" s="649"/>
      <c r="J15" s="649"/>
      <c r="K15" s="649"/>
      <c r="L15" s="649"/>
      <c r="M15" s="649"/>
      <c r="N15" s="649"/>
      <c r="O15" s="649"/>
      <c r="P15" s="663"/>
      <c r="Q15" s="607"/>
    </row>
    <row r="16" spans="1:17" ht="13.5" customHeight="1">
      <c r="A16" s="1880"/>
      <c r="B16" s="1882"/>
      <c r="C16" s="599" t="s">
        <v>463</v>
      </c>
      <c r="D16" s="654"/>
      <c r="E16" s="653"/>
      <c r="F16" s="645"/>
      <c r="G16" s="644"/>
      <c r="H16" s="651"/>
      <c r="I16" s="652"/>
      <c r="J16" s="652"/>
      <c r="K16" s="652"/>
      <c r="L16" s="652"/>
      <c r="M16" s="652"/>
      <c r="N16" s="652"/>
      <c r="O16" s="652"/>
      <c r="P16" s="664"/>
      <c r="Q16" s="647"/>
    </row>
    <row r="17" spans="1:17" ht="13.5" customHeight="1">
      <c r="A17" s="1880"/>
      <c r="B17" s="1883"/>
      <c r="C17" s="600" t="s">
        <v>135</v>
      </c>
      <c r="D17" s="655"/>
      <c r="E17" s="667"/>
      <c r="F17" s="668"/>
      <c r="G17" s="658"/>
      <c r="H17" s="659"/>
      <c r="I17" s="656"/>
      <c r="J17" s="656"/>
      <c r="K17" s="656"/>
      <c r="L17" s="656"/>
      <c r="M17" s="656"/>
      <c r="N17" s="656"/>
      <c r="O17" s="656"/>
      <c r="P17" s="660"/>
      <c r="Q17" s="661"/>
    </row>
    <row r="18" spans="1:17" ht="13.5" customHeight="1">
      <c r="A18" s="1880"/>
      <c r="B18" s="1881" t="str">
        <f>IF('⑤農改善計画'!B9=0,"-",'⑤農改善計画'!B9)</f>
        <v>堆肥販売収入</v>
      </c>
      <c r="C18" s="598" t="s">
        <v>134</v>
      </c>
      <c r="D18" s="601"/>
      <c r="E18" s="602"/>
      <c r="F18" s="603"/>
      <c r="G18" s="604"/>
      <c r="H18" s="605"/>
      <c r="I18" s="606"/>
      <c r="J18" s="606"/>
      <c r="K18" s="606"/>
      <c r="L18" s="606"/>
      <c r="M18" s="606"/>
      <c r="N18" s="606"/>
      <c r="O18" s="606"/>
      <c r="P18" s="607"/>
      <c r="Q18" s="607"/>
    </row>
    <row r="19" spans="1:17" ht="13.5" customHeight="1">
      <c r="A19" s="1880"/>
      <c r="B19" s="1882"/>
      <c r="C19" s="599" t="s">
        <v>463</v>
      </c>
      <c r="D19" s="654"/>
      <c r="E19" s="653"/>
      <c r="F19" s="645"/>
      <c r="G19" s="644"/>
      <c r="H19" s="651"/>
      <c r="I19" s="652"/>
      <c r="J19" s="652"/>
      <c r="K19" s="652"/>
      <c r="L19" s="652"/>
      <c r="M19" s="652"/>
      <c r="N19" s="652"/>
      <c r="O19" s="652"/>
      <c r="P19" s="646"/>
      <c r="Q19" s="647"/>
    </row>
    <row r="20" spans="1:17" ht="13.5" customHeight="1">
      <c r="A20" s="1880"/>
      <c r="B20" s="1883"/>
      <c r="C20" s="600" t="s">
        <v>135</v>
      </c>
      <c r="D20" s="655">
        <f>'③農経営計画内訳'!D13</f>
        <v>0</v>
      </c>
      <c r="E20" s="656">
        <f>'③農経営計画内訳'!E13</f>
        <v>0</v>
      </c>
      <c r="F20" s="657">
        <f>'③農経営計画内訳'!F13</f>
        <v>0</v>
      </c>
      <c r="G20" s="658">
        <f>'③農経営計画内訳'!G13</f>
        <v>0</v>
      </c>
      <c r="H20" s="667">
        <f>'③農経営計画内訳'!H13</f>
        <v>0</v>
      </c>
      <c r="I20" s="656">
        <f>'③農経営計画内訳'!I13</f>
        <v>0</v>
      </c>
      <c r="J20" s="656">
        <f>'③農経営計画内訳'!J13</f>
        <v>0</v>
      </c>
      <c r="K20" s="656">
        <f>'③農経営計画内訳'!K13</f>
        <v>0</v>
      </c>
      <c r="L20" s="656">
        <f>'③農経営計画内訳'!L13</f>
        <v>0</v>
      </c>
      <c r="M20" s="656">
        <f>'③農経営計画内訳'!M13</f>
        <v>0</v>
      </c>
      <c r="N20" s="656">
        <f>'③農経営計画内訳'!N13</f>
        <v>0</v>
      </c>
      <c r="O20" s="656">
        <f>'③農経営計画内訳'!O13</f>
        <v>0</v>
      </c>
      <c r="P20" s="669">
        <f>'③農経営計画内訳'!P13</f>
        <v>0</v>
      </c>
      <c r="Q20" s="661"/>
    </row>
    <row r="21" spans="1:17" ht="13.5" customHeight="1">
      <c r="A21" s="1880"/>
      <c r="B21" s="1890" t="str">
        <f>IF('⑤農改善計画'!B10=0,"-",'⑤農改善計画'!B10)</f>
        <v>粗飼料販売収入</v>
      </c>
      <c r="C21" s="598" t="s">
        <v>134</v>
      </c>
      <c r="D21" s="605">
        <f>D6</f>
        <v>0</v>
      </c>
      <c r="E21" s="606">
        <f aca="true" t="shared" si="3" ref="E21:P21">E6</f>
        <v>0</v>
      </c>
      <c r="F21" s="608">
        <f t="shared" si="3"/>
        <v>0</v>
      </c>
      <c r="G21" s="604">
        <f t="shared" si="3"/>
        <v>0</v>
      </c>
      <c r="H21" s="602">
        <f t="shared" si="3"/>
        <v>0</v>
      </c>
      <c r="I21" s="606">
        <f t="shared" si="3"/>
        <v>0</v>
      </c>
      <c r="J21" s="606">
        <f t="shared" si="3"/>
        <v>0</v>
      </c>
      <c r="K21" s="606">
        <f t="shared" si="3"/>
        <v>0</v>
      </c>
      <c r="L21" s="606">
        <f t="shared" si="3"/>
        <v>0</v>
      </c>
      <c r="M21" s="606">
        <f t="shared" si="3"/>
        <v>0</v>
      </c>
      <c r="N21" s="606">
        <f t="shared" si="3"/>
        <v>0</v>
      </c>
      <c r="O21" s="606">
        <f t="shared" si="3"/>
        <v>0</v>
      </c>
      <c r="P21" s="609">
        <f t="shared" si="3"/>
        <v>0</v>
      </c>
      <c r="Q21" s="670"/>
    </row>
    <row r="22" spans="1:17" ht="13.5" customHeight="1">
      <c r="A22" s="1880"/>
      <c r="B22" s="1891"/>
      <c r="C22" s="599" t="s">
        <v>463</v>
      </c>
      <c r="D22" s="651">
        <f>'③農経営計画内訳'!D16</f>
        <v>0</v>
      </c>
      <c r="E22" s="652">
        <f>'③農経営計画内訳'!E16</f>
        <v>0</v>
      </c>
      <c r="F22" s="653">
        <f>'③農経営計画内訳'!F16</f>
        <v>0</v>
      </c>
      <c r="G22" s="654"/>
      <c r="H22" s="651"/>
      <c r="I22" s="652"/>
      <c r="J22" s="652"/>
      <c r="K22" s="652"/>
      <c r="L22" s="652"/>
      <c r="M22" s="652"/>
      <c r="N22" s="652"/>
      <c r="O22" s="652"/>
      <c r="P22" s="646"/>
      <c r="Q22" s="670"/>
    </row>
    <row r="23" spans="1:17" ht="13.5" customHeight="1">
      <c r="A23" s="1880"/>
      <c r="B23" s="1892"/>
      <c r="C23" s="600" t="s">
        <v>135</v>
      </c>
      <c r="D23" s="659">
        <f>'③農経営計画内訳'!D15</f>
        <v>0</v>
      </c>
      <c r="E23" s="656">
        <f>'③農経営計画内訳'!E15</f>
        <v>0</v>
      </c>
      <c r="F23" s="668">
        <f>'③農経営計画内訳'!F15</f>
        <v>0</v>
      </c>
      <c r="G23" s="658">
        <f>'③農経営計画内訳'!G15</f>
        <v>0</v>
      </c>
      <c r="H23" s="667">
        <f>'③農経営計画内訳'!H15</f>
        <v>0</v>
      </c>
      <c r="I23" s="667">
        <f>'③農経営計画内訳'!I15</f>
        <v>0</v>
      </c>
      <c r="J23" s="667">
        <f>'③農経営計画内訳'!J15</f>
        <v>0</v>
      </c>
      <c r="K23" s="667">
        <f>'③農経営計画内訳'!K15</f>
        <v>0</v>
      </c>
      <c r="L23" s="667">
        <f>'③農経営計画内訳'!L15</f>
        <v>0</v>
      </c>
      <c r="M23" s="667">
        <f>'③農経営計画内訳'!M15</f>
        <v>0</v>
      </c>
      <c r="N23" s="667">
        <f>'③農経営計画内訳'!N15</f>
        <v>0</v>
      </c>
      <c r="O23" s="667">
        <f>'③農経営計画内訳'!O15</f>
        <v>0</v>
      </c>
      <c r="P23" s="669">
        <f>'③農経営計画内訳'!P15</f>
        <v>0</v>
      </c>
      <c r="Q23" s="670"/>
    </row>
    <row r="24" spans="1:17" ht="13.5" customHeight="1">
      <c r="A24" s="1463"/>
      <c r="B24" s="1450" t="s">
        <v>309</v>
      </c>
      <c r="C24" s="1451"/>
      <c r="D24" s="671">
        <f>'⑤農改善計画'!E11</f>
        <v>0</v>
      </c>
      <c r="E24" s="619">
        <f>'⑤農改善計画'!F11</f>
        <v>0</v>
      </c>
      <c r="F24" s="622">
        <f>'⑤農改善計画'!G11</f>
        <v>0</v>
      </c>
      <c r="G24" s="618">
        <f>'⑤農改善計画'!H11</f>
        <v>0</v>
      </c>
      <c r="H24" s="671">
        <f>'⑤農改善計画'!I11</f>
        <v>0</v>
      </c>
      <c r="I24" s="619">
        <f>'⑤農改善計画'!J11</f>
        <v>0</v>
      </c>
      <c r="J24" s="619">
        <f>'⑤農改善計画'!K11</f>
        <v>0</v>
      </c>
      <c r="K24" s="619">
        <f>'⑤農改善計画'!L11</f>
        <v>0</v>
      </c>
      <c r="L24" s="619">
        <f>'⑤農改善計画'!M11</f>
        <v>0</v>
      </c>
      <c r="M24" s="619">
        <f>'⑤農改善計画'!N11</f>
        <v>0</v>
      </c>
      <c r="N24" s="619">
        <f>'⑤農改善計画'!O11</f>
        <v>0</v>
      </c>
      <c r="O24" s="619">
        <f>'⑤農改善計画'!P11</f>
        <v>0</v>
      </c>
      <c r="P24" s="623">
        <f>'⑤農改善計画'!Q11</f>
        <v>0</v>
      </c>
      <c r="Q24" s="672"/>
    </row>
    <row r="25" spans="1:17" ht="13.5" customHeight="1">
      <c r="A25" s="1863" t="s">
        <v>149</v>
      </c>
      <c r="B25" s="1864"/>
      <c r="C25" s="1865"/>
      <c r="D25" s="673">
        <f>SUM(D26:D35)</f>
        <v>0</v>
      </c>
      <c r="E25" s="619">
        <f>SUM(E26:E35)</f>
        <v>0</v>
      </c>
      <c r="F25" s="623">
        <f aca="true" t="shared" si="4" ref="F25:P25">SUM(F26:F35)</f>
        <v>0</v>
      </c>
      <c r="G25" s="621" t="e">
        <f t="shared" si="4"/>
        <v>#DIV/0!</v>
      </c>
      <c r="H25" s="622" t="e">
        <f t="shared" si="4"/>
        <v>#DIV/0!</v>
      </c>
      <c r="I25" s="622" t="e">
        <f>SUM(I26:I35)</f>
        <v>#DIV/0!</v>
      </c>
      <c r="J25" s="622" t="e">
        <f t="shared" si="4"/>
        <v>#DIV/0!</v>
      </c>
      <c r="K25" s="622" t="e">
        <f>SUM(K26:K35)</f>
        <v>#DIV/0!</v>
      </c>
      <c r="L25" s="622" t="e">
        <f t="shared" si="4"/>
        <v>#DIV/0!</v>
      </c>
      <c r="M25" s="622" t="e">
        <f t="shared" si="4"/>
        <v>#DIV/0!</v>
      </c>
      <c r="N25" s="622" t="e">
        <f t="shared" si="4"/>
        <v>#DIV/0!</v>
      </c>
      <c r="O25" s="622" t="e">
        <f t="shared" si="4"/>
        <v>#DIV/0!</v>
      </c>
      <c r="P25" s="623" t="e">
        <f t="shared" si="4"/>
        <v>#DIV/0!</v>
      </c>
      <c r="Q25" s="672"/>
    </row>
    <row r="26" spans="1:17" ht="13.5" customHeight="1">
      <c r="A26" s="1463"/>
      <c r="B26" s="1893" t="s">
        <v>136</v>
      </c>
      <c r="C26" s="1877"/>
      <c r="D26" s="673">
        <f>SUM('⑤農改善計画'!E13:E18,'⑤農改善計画'!E23)</f>
        <v>0</v>
      </c>
      <c r="E26" s="619">
        <f>SUM('⑤農改善計画'!F13:F18,'⑤農改善計画'!F23)</f>
        <v>0</v>
      </c>
      <c r="F26" s="623">
        <f>SUM('⑤農改善計画'!G13:G18,'⑤農改善計画'!G23)</f>
        <v>0</v>
      </c>
      <c r="G26" s="621" t="e">
        <f>SUM('⑤農改善計画'!H13:H18,'⑤農改善計画'!H23)</f>
        <v>#DIV/0!</v>
      </c>
      <c r="H26" s="622" t="e">
        <f>SUM('⑤農改善計画'!I13:I18,'⑤農改善計画'!I23)</f>
        <v>#DIV/0!</v>
      </c>
      <c r="I26" s="622" t="e">
        <f>SUM('⑤農改善計画'!J13:J18,'⑤農改善計画'!J23)</f>
        <v>#DIV/0!</v>
      </c>
      <c r="J26" s="622" t="e">
        <f>SUM('⑤農改善計画'!K13:K18,'⑤農改善計画'!K23)</f>
        <v>#DIV/0!</v>
      </c>
      <c r="K26" s="622" t="e">
        <f>SUM('⑤農改善計画'!L13:L18,'⑤農改善計画'!L23)</f>
        <v>#DIV/0!</v>
      </c>
      <c r="L26" s="622" t="e">
        <f>SUM('⑤農改善計画'!M13:M18,'⑤農改善計画'!M23)</f>
        <v>#DIV/0!</v>
      </c>
      <c r="M26" s="622" t="e">
        <f>SUM('⑤農改善計画'!N13:N18,'⑤農改善計画'!N23)</f>
        <v>#DIV/0!</v>
      </c>
      <c r="N26" s="622" t="e">
        <f>SUM('⑤農改善計画'!O13:O18,'⑤農改善計画'!O23)</f>
        <v>#DIV/0!</v>
      </c>
      <c r="O26" s="622" t="e">
        <f>SUM('⑤農改善計画'!P13:P18,'⑤農改善計画'!P23)</f>
        <v>#DIV/0!</v>
      </c>
      <c r="P26" s="623" t="e">
        <f>SUM('⑤農改善計画'!Q13:Q18,'⑤農改善計画'!Q23)</f>
        <v>#DIV/0!</v>
      </c>
      <c r="Q26" s="672"/>
    </row>
    <row r="27" spans="1:17" ht="13.5" customHeight="1">
      <c r="A27" s="1896"/>
      <c r="B27" s="1898" t="s">
        <v>334</v>
      </c>
      <c r="C27" s="1877"/>
      <c r="D27" s="673">
        <f>'⑤農改善計画'!E22</f>
        <v>0</v>
      </c>
      <c r="E27" s="619">
        <f>'⑤農改善計画'!F22</f>
        <v>0</v>
      </c>
      <c r="F27" s="623">
        <f>'⑤農改善計画'!G22</f>
        <v>0</v>
      </c>
      <c r="G27" s="621">
        <f>'⑤農改善計画'!H22</f>
        <v>0</v>
      </c>
      <c r="H27" s="622">
        <f>'⑤農改善計画'!I22</f>
        <v>0</v>
      </c>
      <c r="I27" s="622">
        <f>'⑤農改善計画'!J22</f>
        <v>0</v>
      </c>
      <c r="J27" s="622">
        <f>'⑤農改善計画'!K22</f>
        <v>0</v>
      </c>
      <c r="K27" s="622">
        <f>'⑤農改善計画'!L22</f>
        <v>0</v>
      </c>
      <c r="L27" s="622">
        <f>'⑤農改善計画'!M22</f>
        <v>0</v>
      </c>
      <c r="M27" s="622">
        <f>'⑤農改善計画'!N22</f>
        <v>0</v>
      </c>
      <c r="N27" s="622">
        <f>'⑤農改善計画'!O22</f>
        <v>0</v>
      </c>
      <c r="O27" s="622">
        <f>'⑤農改善計画'!P22</f>
        <v>0</v>
      </c>
      <c r="P27" s="623">
        <f>'⑤農改善計画'!Q22</f>
        <v>0</v>
      </c>
      <c r="Q27" s="672"/>
    </row>
    <row r="28" spans="1:17" ht="13.5" customHeight="1">
      <c r="A28" s="1896"/>
      <c r="B28" s="1902" t="s">
        <v>333</v>
      </c>
      <c r="C28" s="611" t="s">
        <v>332</v>
      </c>
      <c r="D28" s="618">
        <f>SUM('⑤農改善計画'!E19:E20)</f>
        <v>0</v>
      </c>
      <c r="E28" s="619">
        <f>SUM('⑤農改善計画'!F19:F20)</f>
        <v>0</v>
      </c>
      <c r="F28" s="623">
        <f>SUM('⑤農改善計画'!G19:G20)</f>
        <v>0</v>
      </c>
      <c r="G28" s="621">
        <f>SUM('⑤農改善計画'!H19:H20)</f>
        <v>0</v>
      </c>
      <c r="H28" s="671">
        <f>SUM('⑤農改善計画'!I19:I20)</f>
        <v>0</v>
      </c>
      <c r="I28" s="619">
        <f>SUM('⑤農改善計画'!J19:J20)</f>
        <v>0</v>
      </c>
      <c r="J28" s="619">
        <f>SUM('⑤農改善計画'!K19:K20)</f>
        <v>0</v>
      </c>
      <c r="K28" s="619">
        <f>SUM('⑤農改善計画'!L19:L20)</f>
        <v>0</v>
      </c>
      <c r="L28" s="619">
        <f>SUM('⑤農改善計画'!M19:M20)</f>
        <v>0</v>
      </c>
      <c r="M28" s="619">
        <f>SUM('⑤農改善計画'!N19:N20)</f>
        <v>0</v>
      </c>
      <c r="N28" s="619">
        <f>SUM('⑤農改善計画'!O19:O20)</f>
        <v>0</v>
      </c>
      <c r="O28" s="619">
        <f>SUM('⑤農改善計画'!P19:P20)</f>
        <v>0</v>
      </c>
      <c r="P28" s="623">
        <f>SUM('⑤農改善計画'!Q19:Q20)</f>
        <v>0</v>
      </c>
      <c r="Q28" s="672"/>
    </row>
    <row r="29" spans="1:17" ht="13.5" customHeight="1">
      <c r="A29" s="1896"/>
      <c r="B29" s="1903"/>
      <c r="C29" s="610" t="s">
        <v>200</v>
      </c>
      <c r="D29" s="618">
        <f>'⑤農改善計画'!E21</f>
        <v>0</v>
      </c>
      <c r="E29" s="619">
        <f>'⑤農改善計画'!F21</f>
        <v>0</v>
      </c>
      <c r="F29" s="623">
        <f>'⑤農改善計画'!G21</f>
        <v>0</v>
      </c>
      <c r="G29" s="621">
        <f>'⑤農改善計画'!H21</f>
        <v>0</v>
      </c>
      <c r="H29" s="671">
        <f>'⑤農改善計画'!I21</f>
        <v>0</v>
      </c>
      <c r="I29" s="619">
        <f>'⑤農改善計画'!J21</f>
        <v>0</v>
      </c>
      <c r="J29" s="619">
        <f>'⑤農改善計画'!K21</f>
        <v>0</v>
      </c>
      <c r="K29" s="619">
        <f>'⑤農改善計画'!L21</f>
        <v>0</v>
      </c>
      <c r="L29" s="619">
        <f>'⑤農改善計画'!M21</f>
        <v>0</v>
      </c>
      <c r="M29" s="673">
        <f>'⑤農改善計画'!N21</f>
        <v>0</v>
      </c>
      <c r="N29" s="619">
        <f>'⑤農改善計画'!O21</f>
        <v>0</v>
      </c>
      <c r="O29" s="619">
        <f>'⑤農改善計画'!P21</f>
        <v>0</v>
      </c>
      <c r="P29" s="623">
        <f>'⑤農改善計画'!Q21</f>
        <v>0</v>
      </c>
      <c r="Q29" s="672"/>
    </row>
    <row r="30" spans="1:17" ht="13.5" customHeight="1">
      <c r="A30" s="1896"/>
      <c r="B30" s="1899" t="s">
        <v>212</v>
      </c>
      <c r="C30" s="1877"/>
      <c r="D30" s="673">
        <f>'⑤農改善計画'!E25</f>
        <v>0</v>
      </c>
      <c r="E30" s="619">
        <f>'⑤農改善計画'!F25</f>
        <v>0</v>
      </c>
      <c r="F30" s="623">
        <f>'⑤農改善計画'!G25</f>
        <v>0</v>
      </c>
      <c r="G30" s="621" t="e">
        <f>'⑤農改善計画'!H25</f>
        <v>#DIV/0!</v>
      </c>
      <c r="H30" s="622" t="e">
        <f>'⑤農改善計画'!I25</f>
        <v>#DIV/0!</v>
      </c>
      <c r="I30" s="622" t="e">
        <f>'⑤農改善計画'!J25</f>
        <v>#DIV/0!</v>
      </c>
      <c r="J30" s="622" t="e">
        <f>'⑤農改善計画'!K25</f>
        <v>#DIV/0!</v>
      </c>
      <c r="K30" s="622" t="e">
        <f>'⑤農改善計画'!L25</f>
        <v>#DIV/0!</v>
      </c>
      <c r="L30" s="622" t="e">
        <f>'⑤農改善計画'!M25</f>
        <v>#DIV/0!</v>
      </c>
      <c r="M30" s="622" t="e">
        <f>'⑤農改善計画'!N25</f>
        <v>#DIV/0!</v>
      </c>
      <c r="N30" s="622" t="e">
        <f>'⑤農改善計画'!O25</f>
        <v>#DIV/0!</v>
      </c>
      <c r="O30" s="622" t="e">
        <f>'⑤農改善計画'!P25</f>
        <v>#DIV/0!</v>
      </c>
      <c r="P30" s="623" t="e">
        <f>'⑤農改善計画'!Q25</f>
        <v>#DIV/0!</v>
      </c>
      <c r="Q30" s="629"/>
    </row>
    <row r="31" spans="1:17" ht="13.5" customHeight="1">
      <c r="A31" s="1896"/>
      <c r="B31" s="1893" t="s">
        <v>213</v>
      </c>
      <c r="C31" s="1877"/>
      <c r="D31" s="673">
        <f>'⑤農改善計画'!E26</f>
        <v>0</v>
      </c>
      <c r="E31" s="619">
        <f>'⑤農改善計画'!F26</f>
        <v>0</v>
      </c>
      <c r="F31" s="623">
        <f>'⑤農改善計画'!G26</f>
        <v>0</v>
      </c>
      <c r="G31" s="621" t="e">
        <f>'⑤農改善計画'!H26</f>
        <v>#DIV/0!</v>
      </c>
      <c r="H31" s="622" t="e">
        <f>'⑤農改善計画'!I26</f>
        <v>#DIV/0!</v>
      </c>
      <c r="I31" s="622" t="e">
        <f>'⑤農改善計画'!J26</f>
        <v>#DIV/0!</v>
      </c>
      <c r="J31" s="622" t="e">
        <f>'⑤農改善計画'!K26</f>
        <v>#DIV/0!</v>
      </c>
      <c r="K31" s="622" t="e">
        <f>'⑤農改善計画'!L26</f>
        <v>#DIV/0!</v>
      </c>
      <c r="L31" s="622" t="e">
        <f>'⑤農改善計画'!M26</f>
        <v>#DIV/0!</v>
      </c>
      <c r="M31" s="622" t="e">
        <f>'⑤農改善計画'!N26</f>
        <v>#DIV/0!</v>
      </c>
      <c r="N31" s="622" t="e">
        <f>'⑤農改善計画'!O26</f>
        <v>#DIV/0!</v>
      </c>
      <c r="O31" s="622" t="e">
        <f>'⑤農改善計画'!P26</f>
        <v>#DIV/0!</v>
      </c>
      <c r="P31" s="623" t="e">
        <f>'⑤農改善計画'!Q26</f>
        <v>#DIV/0!</v>
      </c>
      <c r="Q31" s="629"/>
    </row>
    <row r="32" spans="1:17" ht="13.5" customHeight="1">
      <c r="A32" s="1896"/>
      <c r="B32" s="1893" t="s">
        <v>137</v>
      </c>
      <c r="C32" s="1877"/>
      <c r="D32" s="673"/>
      <c r="E32" s="619"/>
      <c r="F32" s="673">
        <f>'⑤農改善計画'!G24</f>
        <v>0</v>
      </c>
      <c r="G32" s="621">
        <f>'⑤農改善計画'!H24</f>
        <v>0</v>
      </c>
      <c r="H32" s="622">
        <f>'⑤農改善計画'!I24</f>
        <v>0</v>
      </c>
      <c r="I32" s="622">
        <f>'⑤農改善計画'!J24</f>
        <v>0</v>
      </c>
      <c r="J32" s="622">
        <f>'⑤農改善計画'!K24</f>
        <v>0</v>
      </c>
      <c r="K32" s="622">
        <f>'⑤農改善計画'!L24</f>
        <v>0</v>
      </c>
      <c r="L32" s="622">
        <f>'⑤農改善計画'!M24</f>
        <v>0</v>
      </c>
      <c r="M32" s="622">
        <f>'⑤農改善計画'!N24</f>
        <v>0</v>
      </c>
      <c r="N32" s="622">
        <f>'⑤農改善計画'!O24</f>
        <v>0</v>
      </c>
      <c r="O32" s="622">
        <f>'⑤農改善計画'!P24</f>
        <v>0</v>
      </c>
      <c r="P32" s="623">
        <f>'⑤農改善計画'!Q24</f>
        <v>0</v>
      </c>
      <c r="Q32" s="629"/>
    </row>
    <row r="33" spans="1:17" ht="13.5" customHeight="1">
      <c r="A33" s="1896"/>
      <c r="B33" s="1893" t="s">
        <v>138</v>
      </c>
      <c r="C33" s="1877"/>
      <c r="D33" s="622">
        <f>'⑤農改善計画'!E28</f>
        <v>0</v>
      </c>
      <c r="E33" s="622">
        <f>'⑤農改善計画'!F28</f>
        <v>0</v>
      </c>
      <c r="F33" s="673">
        <f>'⑤農改善計画'!G28</f>
        <v>0</v>
      </c>
      <c r="G33" s="621">
        <f>'⑤農改善計画'!H28</f>
        <v>0</v>
      </c>
      <c r="H33" s="622">
        <f>'⑤農改善計画'!I28</f>
        <v>0</v>
      </c>
      <c r="I33" s="622">
        <f>'⑤農改善計画'!J28</f>
        <v>0</v>
      </c>
      <c r="J33" s="622">
        <f>'⑤農改善計画'!K28</f>
        <v>0</v>
      </c>
      <c r="K33" s="622">
        <f>'⑤農改善計画'!L28</f>
        <v>0</v>
      </c>
      <c r="L33" s="622">
        <f>'⑤農改善計画'!M28</f>
        <v>0</v>
      </c>
      <c r="M33" s="622">
        <f>'⑤農改善計画'!N28</f>
        <v>0</v>
      </c>
      <c r="N33" s="622">
        <f>'⑤農改善計画'!O28</f>
        <v>0</v>
      </c>
      <c r="O33" s="622">
        <f>'⑤農改善計画'!P28</f>
        <v>0</v>
      </c>
      <c r="P33" s="623">
        <f>'⑤農改善計画'!Q28</f>
        <v>0</v>
      </c>
      <c r="Q33" s="629"/>
    </row>
    <row r="34" spans="1:17" ht="13.5" customHeight="1">
      <c r="A34" s="1896"/>
      <c r="B34" s="1893" t="s">
        <v>139</v>
      </c>
      <c r="C34" s="1877"/>
      <c r="D34" s="622"/>
      <c r="E34" s="622"/>
      <c r="F34" s="673">
        <f>'⑤農改善計画'!G27</f>
        <v>0</v>
      </c>
      <c r="G34" s="621">
        <f>'⑤農改善計画'!H27</f>
        <v>0</v>
      </c>
      <c r="H34" s="622">
        <f>'⑤農改善計画'!I27</f>
        <v>0</v>
      </c>
      <c r="I34" s="622">
        <f>'⑤農改善計画'!J27</f>
        <v>0</v>
      </c>
      <c r="J34" s="622">
        <f>'⑤農改善計画'!K27</f>
        <v>0</v>
      </c>
      <c r="K34" s="622">
        <f>'⑤農改善計画'!L27</f>
        <v>0</v>
      </c>
      <c r="L34" s="622">
        <f>'⑤農改善計画'!M27</f>
        <v>0</v>
      </c>
      <c r="M34" s="622">
        <f>'⑤農改善計画'!N27</f>
        <v>0</v>
      </c>
      <c r="N34" s="622">
        <f>'⑤農改善計画'!O27</f>
        <v>0</v>
      </c>
      <c r="O34" s="622">
        <f>'⑤農改善計画'!P27</f>
        <v>0</v>
      </c>
      <c r="P34" s="623">
        <f>'⑤農改善計画'!Q27</f>
        <v>0</v>
      </c>
      <c r="Q34" s="629"/>
    </row>
    <row r="35" spans="1:17" ht="13.5" customHeight="1" thickBot="1">
      <c r="A35" s="1897"/>
      <c r="B35" s="1900" t="s">
        <v>140</v>
      </c>
      <c r="C35" s="1901"/>
      <c r="D35" s="674">
        <f>'⑤農改善計画'!E29</f>
        <v>0</v>
      </c>
      <c r="E35" s="675">
        <f>'⑤農改善計画'!F29</f>
        <v>0</v>
      </c>
      <c r="F35" s="676">
        <f>'⑤農改善計画'!G29</f>
        <v>0</v>
      </c>
      <c r="G35" s="677">
        <f>'⑤農改善計画'!H29</f>
        <v>0</v>
      </c>
      <c r="H35" s="678">
        <f>'⑤農改善計画'!I29</f>
        <v>0</v>
      </c>
      <c r="I35" s="678">
        <f>'⑤農改善計画'!J29</f>
        <v>0</v>
      </c>
      <c r="J35" s="678">
        <f>'⑤農改善計画'!K29</f>
        <v>0</v>
      </c>
      <c r="K35" s="678">
        <f>'⑤農改善計画'!L29</f>
        <v>0</v>
      </c>
      <c r="L35" s="678">
        <f>'⑤農改善計画'!M29</f>
        <v>0</v>
      </c>
      <c r="M35" s="678">
        <f>'⑤農改善計画'!N29</f>
        <v>0</v>
      </c>
      <c r="N35" s="678">
        <f>'⑤農改善計画'!O29</f>
        <v>0</v>
      </c>
      <c r="O35" s="678">
        <f>'⑤農改善計画'!P29</f>
        <v>0</v>
      </c>
      <c r="P35" s="679">
        <f>'⑤農改善計画'!Q29</f>
        <v>0</v>
      </c>
      <c r="Q35" s="680"/>
    </row>
    <row r="36" spans="1:17" ht="13.5" customHeight="1" thickTop="1">
      <c r="A36" s="1908" t="s">
        <v>150</v>
      </c>
      <c r="B36" s="1909"/>
      <c r="C36" s="1910"/>
      <c r="D36" s="681">
        <f aca="true" t="shared" si="5" ref="D36:P36">D5-D25</f>
        <v>0</v>
      </c>
      <c r="E36" s="681">
        <f t="shared" si="5"/>
        <v>0</v>
      </c>
      <c r="F36" s="681">
        <f t="shared" si="5"/>
        <v>0</v>
      </c>
      <c r="G36" s="682" t="e">
        <f t="shared" si="5"/>
        <v>#DIV/0!</v>
      </c>
      <c r="H36" s="683" t="e">
        <f t="shared" si="5"/>
        <v>#DIV/0!</v>
      </c>
      <c r="I36" s="684" t="e">
        <f>I5-I25</f>
        <v>#DIV/0!</v>
      </c>
      <c r="J36" s="684" t="e">
        <f t="shared" si="5"/>
        <v>#DIV/0!</v>
      </c>
      <c r="K36" s="684" t="e">
        <f>K5-K25</f>
        <v>#DIV/0!</v>
      </c>
      <c r="L36" s="684" t="e">
        <f t="shared" si="5"/>
        <v>#DIV/0!</v>
      </c>
      <c r="M36" s="684" t="e">
        <f t="shared" si="5"/>
        <v>#DIV/0!</v>
      </c>
      <c r="N36" s="684" t="e">
        <f t="shared" si="5"/>
        <v>#DIV/0!</v>
      </c>
      <c r="O36" s="684" t="e">
        <f t="shared" si="5"/>
        <v>#DIV/0!</v>
      </c>
      <c r="P36" s="685" t="e">
        <f t="shared" si="5"/>
        <v>#DIV/0!</v>
      </c>
      <c r="Q36" s="686"/>
    </row>
    <row r="37" spans="1:17" ht="13.5" customHeight="1">
      <c r="A37" s="1911" t="s">
        <v>151</v>
      </c>
      <c r="B37" s="1912"/>
      <c r="C37" s="1913"/>
      <c r="D37" s="612">
        <v>0</v>
      </c>
      <c r="E37" s="613">
        <v>0</v>
      </c>
      <c r="F37" s="614">
        <v>0</v>
      </c>
      <c r="G37" s="615"/>
      <c r="H37" s="616"/>
      <c r="I37" s="613"/>
      <c r="J37" s="613"/>
      <c r="K37" s="613"/>
      <c r="L37" s="613"/>
      <c r="M37" s="613"/>
      <c r="N37" s="613"/>
      <c r="O37" s="613"/>
      <c r="P37" s="617"/>
      <c r="Q37" s="629"/>
    </row>
    <row r="38" spans="1:17" ht="13.5" customHeight="1">
      <c r="A38" s="1875" t="s">
        <v>152</v>
      </c>
      <c r="B38" s="1876"/>
      <c r="C38" s="1877"/>
      <c r="D38" s="687">
        <v>0</v>
      </c>
      <c r="E38" s="688">
        <v>0</v>
      </c>
      <c r="F38" s="689">
        <v>0</v>
      </c>
      <c r="G38" s="690">
        <v>0</v>
      </c>
      <c r="H38" s="691">
        <v>0</v>
      </c>
      <c r="I38" s="688">
        <v>0</v>
      </c>
      <c r="J38" s="688">
        <v>0</v>
      </c>
      <c r="K38" s="688">
        <v>0</v>
      </c>
      <c r="L38" s="688">
        <v>0</v>
      </c>
      <c r="M38" s="688">
        <v>0</v>
      </c>
      <c r="N38" s="688">
        <v>0</v>
      </c>
      <c r="O38" s="688">
        <v>0</v>
      </c>
      <c r="P38" s="629">
        <v>0</v>
      </c>
      <c r="Q38" s="629"/>
    </row>
    <row r="39" spans="1:17" ht="13.5" customHeight="1" thickBot="1">
      <c r="A39" s="1914" t="s">
        <v>153</v>
      </c>
      <c r="B39" s="1915"/>
      <c r="C39" s="1901"/>
      <c r="D39" s="674">
        <f>SUM(D36:D38)</f>
        <v>0</v>
      </c>
      <c r="E39" s="675">
        <f aca="true" t="shared" si="6" ref="E39:O39">SUM(E36:E38)</f>
        <v>0</v>
      </c>
      <c r="F39" s="676">
        <f t="shared" si="6"/>
        <v>0</v>
      </c>
      <c r="G39" s="677" t="e">
        <f t="shared" si="6"/>
        <v>#DIV/0!</v>
      </c>
      <c r="H39" s="678" t="e">
        <f t="shared" si="6"/>
        <v>#DIV/0!</v>
      </c>
      <c r="I39" s="675" t="e">
        <f t="shared" si="6"/>
        <v>#DIV/0!</v>
      </c>
      <c r="J39" s="675" t="e">
        <f t="shared" si="6"/>
        <v>#DIV/0!</v>
      </c>
      <c r="K39" s="675" t="e">
        <f t="shared" si="6"/>
        <v>#DIV/0!</v>
      </c>
      <c r="L39" s="675" t="e">
        <f t="shared" si="6"/>
        <v>#DIV/0!</v>
      </c>
      <c r="M39" s="675" t="e">
        <f t="shared" si="6"/>
        <v>#DIV/0!</v>
      </c>
      <c r="N39" s="675" t="e">
        <f t="shared" si="6"/>
        <v>#DIV/0!</v>
      </c>
      <c r="O39" s="675" t="e">
        <f t="shared" si="6"/>
        <v>#DIV/0!</v>
      </c>
      <c r="P39" s="679" t="e">
        <f>SUM(P36:P38)</f>
        <v>#DIV/0!</v>
      </c>
      <c r="Q39" s="680"/>
    </row>
    <row r="40" spans="1:17" ht="13.5" customHeight="1" thickTop="1">
      <c r="A40" s="1872" t="s">
        <v>154</v>
      </c>
      <c r="B40" s="1873"/>
      <c r="C40" s="1874"/>
      <c r="D40" s="692"/>
      <c r="E40" s="693"/>
      <c r="F40" s="694">
        <f>'⑦家計費計画'!D15</f>
        <v>0</v>
      </c>
      <c r="G40" s="695">
        <f>'⑦家計費計画'!E15</f>
        <v>0</v>
      </c>
      <c r="H40" s="696">
        <f>'⑦家計費計画'!F15</f>
        <v>0</v>
      </c>
      <c r="I40" s="697">
        <f>'⑦家計費計画'!G15</f>
        <v>0</v>
      </c>
      <c r="J40" s="697">
        <f>'⑦家計費計画'!H15</f>
        <v>0</v>
      </c>
      <c r="K40" s="697">
        <f>'⑦家計費計画'!I15</f>
        <v>0</v>
      </c>
      <c r="L40" s="697">
        <f>'⑦家計費計画'!J15</f>
        <v>0</v>
      </c>
      <c r="M40" s="697">
        <f>'⑦家計費計画'!K15</f>
        <v>0</v>
      </c>
      <c r="N40" s="697">
        <f>'⑦家計費計画'!L15</f>
        <v>0</v>
      </c>
      <c r="O40" s="697">
        <f>'⑦家計費計画'!M15</f>
        <v>0</v>
      </c>
      <c r="P40" s="694">
        <f>'⑦家計費計画'!N15</f>
        <v>0</v>
      </c>
      <c r="Q40" s="628"/>
    </row>
    <row r="41" spans="1:17" ht="13.5" customHeight="1">
      <c r="A41" s="1875" t="s">
        <v>155</v>
      </c>
      <c r="B41" s="1876"/>
      <c r="C41" s="1877"/>
      <c r="D41" s="618"/>
      <c r="E41" s="619"/>
      <c r="F41" s="620"/>
      <c r="G41" s="621"/>
      <c r="H41" s="622"/>
      <c r="I41" s="619"/>
      <c r="J41" s="619"/>
      <c r="K41" s="619"/>
      <c r="L41" s="619"/>
      <c r="M41" s="619"/>
      <c r="N41" s="619"/>
      <c r="O41" s="619"/>
      <c r="P41" s="623"/>
      <c r="Q41" s="629"/>
    </row>
    <row r="42" spans="1:17" ht="13.5" customHeight="1">
      <c r="A42" s="1875" t="s">
        <v>156</v>
      </c>
      <c r="B42" s="1876"/>
      <c r="C42" s="1877"/>
      <c r="D42" s="671">
        <f>D39+D28+D29-D40-D41</f>
        <v>0</v>
      </c>
      <c r="E42" s="619">
        <f>E39+E28+E29-E40-E41</f>
        <v>0</v>
      </c>
      <c r="F42" s="620">
        <f>F39+F28+F29-F40-F41</f>
        <v>0</v>
      </c>
      <c r="G42" s="621" t="e">
        <f aca="true" t="shared" si="7" ref="G42:P42">G39+G28+G29-G40-G41</f>
        <v>#DIV/0!</v>
      </c>
      <c r="H42" s="622" t="e">
        <f t="shared" si="7"/>
        <v>#DIV/0!</v>
      </c>
      <c r="I42" s="619" t="e">
        <f>I39+I28+I29-I40-I41</f>
        <v>#DIV/0!</v>
      </c>
      <c r="J42" s="619" t="e">
        <f t="shared" si="7"/>
        <v>#DIV/0!</v>
      </c>
      <c r="K42" s="619" t="e">
        <f>K39+K28+K29-K40-K41</f>
        <v>#DIV/0!</v>
      </c>
      <c r="L42" s="619" t="e">
        <f t="shared" si="7"/>
        <v>#DIV/0!</v>
      </c>
      <c r="M42" s="619" t="e">
        <f t="shared" si="7"/>
        <v>#DIV/0!</v>
      </c>
      <c r="N42" s="619" t="e">
        <f t="shared" si="7"/>
        <v>#DIV/0!</v>
      </c>
      <c r="O42" s="619" t="e">
        <f t="shared" si="7"/>
        <v>#DIV/0!</v>
      </c>
      <c r="P42" s="623" t="e">
        <f t="shared" si="7"/>
        <v>#DIV/0!</v>
      </c>
      <c r="Q42" s="672"/>
    </row>
    <row r="43" spans="1:17" ht="13.5" customHeight="1">
      <c r="A43" s="1875" t="s">
        <v>157</v>
      </c>
      <c r="B43" s="1876"/>
      <c r="C43" s="1877"/>
      <c r="D43" s="618">
        <v>0</v>
      </c>
      <c r="E43" s="619">
        <v>0</v>
      </c>
      <c r="F43" s="620"/>
      <c r="G43" s="621">
        <f>'⑧償還計画'!K58</f>
        <v>0</v>
      </c>
      <c r="H43" s="622">
        <f>'⑧償還計画'!L58</f>
        <v>0</v>
      </c>
      <c r="I43" s="619">
        <f>'⑧償還計画'!M58</f>
        <v>0</v>
      </c>
      <c r="J43" s="619">
        <f>'⑧償還計画'!N58</f>
        <v>0</v>
      </c>
      <c r="K43" s="619">
        <f>'⑧償還計画'!O58</f>
        <v>0</v>
      </c>
      <c r="L43" s="619">
        <f>'⑧償還計画'!P58</f>
        <v>0</v>
      </c>
      <c r="M43" s="619">
        <f>'⑧償還計画'!Q58</f>
        <v>0</v>
      </c>
      <c r="N43" s="619">
        <f>'⑧償還計画'!R58</f>
        <v>0</v>
      </c>
      <c r="O43" s="619">
        <f>'⑧償還計画'!S58</f>
        <v>0</v>
      </c>
      <c r="P43" s="623">
        <f>'⑧償還計画'!T58</f>
        <v>0</v>
      </c>
      <c r="Q43" s="629"/>
    </row>
    <row r="44" spans="1:17" ht="13.5" customHeight="1" thickBot="1">
      <c r="A44" s="1863" t="s">
        <v>166</v>
      </c>
      <c r="B44" s="1864"/>
      <c r="C44" s="1865"/>
      <c r="D44" s="636">
        <v>0</v>
      </c>
      <c r="E44" s="698">
        <v>0</v>
      </c>
      <c r="F44" s="637">
        <v>0</v>
      </c>
      <c r="G44" s="699">
        <f>'⑧償還計画'!K56</f>
        <v>0</v>
      </c>
      <c r="H44" s="700">
        <f>'⑧償還計画'!L56</f>
        <v>0</v>
      </c>
      <c r="I44" s="698">
        <f>'⑧償還計画'!M56</f>
        <v>0</v>
      </c>
      <c r="J44" s="698">
        <f>'⑧償還計画'!N56</f>
        <v>0</v>
      </c>
      <c r="K44" s="698">
        <f>'⑧償還計画'!O56</f>
        <v>0</v>
      </c>
      <c r="L44" s="698">
        <f>'⑧償還計画'!P56</f>
        <v>0</v>
      </c>
      <c r="M44" s="698">
        <f>'⑧償還計画'!Q56</f>
        <v>0</v>
      </c>
      <c r="N44" s="698">
        <f>'⑧償還計画'!R56</f>
        <v>0</v>
      </c>
      <c r="O44" s="698">
        <f>'⑧償還計画'!S56</f>
        <v>0</v>
      </c>
      <c r="P44" s="701">
        <f>'⑧償還計画'!T56</f>
        <v>0</v>
      </c>
      <c r="Q44" s="702"/>
    </row>
    <row r="45" spans="1:17" ht="13.5" customHeight="1" thickBot="1" thickTop="1">
      <c r="A45" s="1866" t="s">
        <v>167</v>
      </c>
      <c r="B45" s="1867"/>
      <c r="C45" s="1868"/>
      <c r="D45" s="703">
        <f>D42-D43-D44</f>
        <v>0</v>
      </c>
      <c r="E45" s="704">
        <f aca="true" t="shared" si="8" ref="E45:P45">E42-E43-E44</f>
        <v>0</v>
      </c>
      <c r="F45" s="705">
        <f t="shared" si="8"/>
        <v>0</v>
      </c>
      <c r="G45" s="706" t="e">
        <f t="shared" si="8"/>
        <v>#DIV/0!</v>
      </c>
      <c r="H45" s="707" t="e">
        <f t="shared" si="8"/>
        <v>#DIV/0!</v>
      </c>
      <c r="I45" s="704" t="e">
        <f t="shared" si="8"/>
        <v>#DIV/0!</v>
      </c>
      <c r="J45" s="704" t="e">
        <f t="shared" si="8"/>
        <v>#DIV/0!</v>
      </c>
      <c r="K45" s="704" t="e">
        <f>K42-K43-K44</f>
        <v>#DIV/0!</v>
      </c>
      <c r="L45" s="704" t="e">
        <f t="shared" si="8"/>
        <v>#DIV/0!</v>
      </c>
      <c r="M45" s="704" t="e">
        <f t="shared" si="8"/>
        <v>#DIV/0!</v>
      </c>
      <c r="N45" s="704" t="e">
        <f t="shared" si="8"/>
        <v>#DIV/0!</v>
      </c>
      <c r="O45" s="704" t="e">
        <f t="shared" si="8"/>
        <v>#DIV/0!</v>
      </c>
      <c r="P45" s="708" t="e">
        <f t="shared" si="8"/>
        <v>#DIV/0!</v>
      </c>
      <c r="Q45" s="702"/>
    </row>
    <row r="46" spans="1:17" ht="13.5" customHeight="1" thickBot="1" thickTop="1">
      <c r="A46" s="1869" t="s">
        <v>141</v>
      </c>
      <c r="B46" s="1870"/>
      <c r="C46" s="1871"/>
      <c r="D46" s="624"/>
      <c r="E46" s="625"/>
      <c r="F46" s="626"/>
      <c r="G46" s="706">
        <f>'⑥固定資産償却'!R89</f>
        <v>0</v>
      </c>
      <c r="H46" s="707">
        <f>'⑥固定資産償却'!S89</f>
        <v>0</v>
      </c>
      <c r="I46" s="704">
        <f>'⑥固定資産償却'!T89</f>
        <v>0</v>
      </c>
      <c r="J46" s="704">
        <f>'⑥固定資産償却'!U89</f>
        <v>0</v>
      </c>
      <c r="K46" s="704">
        <f>'⑥固定資産償却'!V89</f>
        <v>0</v>
      </c>
      <c r="L46" s="704">
        <f>'⑥固定資産償却'!W89</f>
        <v>0</v>
      </c>
      <c r="M46" s="704">
        <f>'⑥固定資産償却'!X89</f>
        <v>0</v>
      </c>
      <c r="N46" s="704">
        <f>'⑥固定資産償却'!Y89</f>
        <v>0</v>
      </c>
      <c r="O46" s="704">
        <f>'⑥固定資産償却'!Z89</f>
        <v>0</v>
      </c>
      <c r="P46" s="708">
        <f>'⑥固定資産償却'!AA89</f>
        <v>0</v>
      </c>
      <c r="Q46" s="627"/>
    </row>
    <row r="47" spans="1:17" ht="13.5" customHeight="1" thickTop="1">
      <c r="A47" s="1904" t="s">
        <v>163</v>
      </c>
      <c r="B47" s="1905"/>
      <c r="C47" s="2" t="s">
        <v>164</v>
      </c>
      <c r="D47" s="696">
        <f>'⑧償還計画'!AH24</f>
        <v>0</v>
      </c>
      <c r="E47" s="697">
        <f>'⑧償還計画'!AI24</f>
        <v>0</v>
      </c>
      <c r="F47" s="693">
        <f>'⑧償還計画'!AJ24</f>
        <v>0</v>
      </c>
      <c r="G47" s="695">
        <f>'⑧償還計画'!AK24</f>
        <v>0</v>
      </c>
      <c r="H47" s="696">
        <f>'⑧償還計画'!AL24</f>
        <v>0</v>
      </c>
      <c r="I47" s="697">
        <f>'⑧償還計画'!AM24</f>
        <v>0</v>
      </c>
      <c r="J47" s="697">
        <f>'⑧償還計画'!AN24</f>
        <v>0</v>
      </c>
      <c r="K47" s="697">
        <f>'⑧償還計画'!AO24</f>
        <v>0</v>
      </c>
      <c r="L47" s="697">
        <f>'⑧償還計画'!AP24</f>
        <v>0</v>
      </c>
      <c r="M47" s="697">
        <f>'⑧償還計画'!AQ24</f>
        <v>0</v>
      </c>
      <c r="N47" s="697">
        <f>'⑧償還計画'!AR24</f>
        <v>0</v>
      </c>
      <c r="O47" s="697">
        <f>'⑧償還計画'!AS24</f>
        <v>0</v>
      </c>
      <c r="P47" s="694">
        <f>'⑧償還計画'!AT24</f>
        <v>0</v>
      </c>
      <c r="Q47" s="628"/>
    </row>
    <row r="48" spans="1:17" ht="13.5" customHeight="1">
      <c r="A48" s="1906"/>
      <c r="B48" s="1907"/>
      <c r="C48" s="3" t="s">
        <v>165</v>
      </c>
      <c r="D48" s="622">
        <v>0</v>
      </c>
      <c r="E48" s="619">
        <v>0</v>
      </c>
      <c r="F48" s="620">
        <v>0</v>
      </c>
      <c r="G48" s="621">
        <f>'⑧償還計画'!K33</f>
        <v>0</v>
      </c>
      <c r="H48" s="622">
        <f>'⑧償還計画'!L33</f>
        <v>0</v>
      </c>
      <c r="I48" s="619">
        <f>'⑧償還計画'!M33</f>
        <v>0</v>
      </c>
      <c r="J48" s="619">
        <f>'⑧償還計画'!N33</f>
        <v>0</v>
      </c>
      <c r="K48" s="619">
        <f>'⑧償還計画'!O33</f>
        <v>0</v>
      </c>
      <c r="L48" s="619">
        <f>'⑧償還計画'!P33</f>
        <v>0</v>
      </c>
      <c r="M48" s="619">
        <f>'⑧償還計画'!Q33</f>
        <v>0</v>
      </c>
      <c r="N48" s="619">
        <f>'⑧償還計画'!R33</f>
        <v>0</v>
      </c>
      <c r="O48" s="619">
        <f>'⑧償還計画'!S33</f>
        <v>0</v>
      </c>
      <c r="P48" s="623">
        <f>'⑧償還計画'!T33</f>
        <v>0</v>
      </c>
      <c r="Q48" s="629"/>
    </row>
    <row r="49" spans="1:17" ht="13.5" customHeight="1">
      <c r="A49" s="1851" t="s">
        <v>168</v>
      </c>
      <c r="B49" s="1852"/>
      <c r="C49" s="1853"/>
      <c r="D49" s="622">
        <f>'⑧償還計画'!AH22</f>
        <v>0</v>
      </c>
      <c r="E49" s="619">
        <f>'⑧償還計画'!AI22</f>
        <v>0</v>
      </c>
      <c r="F49" s="620">
        <f>'⑧償還計画'!AJ22</f>
        <v>0</v>
      </c>
      <c r="G49" s="621">
        <f>'⑧償還計画'!AK22</f>
        <v>0</v>
      </c>
      <c r="H49" s="622">
        <f>'⑧償還計画'!AL22</f>
        <v>0</v>
      </c>
      <c r="I49" s="619">
        <f>'⑧償還計画'!AM22</f>
        <v>0</v>
      </c>
      <c r="J49" s="619">
        <f>'⑧償還計画'!AN22</f>
        <v>0</v>
      </c>
      <c r="K49" s="619">
        <f>'⑧償還計画'!AO22</f>
        <v>0</v>
      </c>
      <c r="L49" s="619">
        <f>'⑧償還計画'!AP22</f>
        <v>0</v>
      </c>
      <c r="M49" s="619">
        <f>'⑧償還計画'!AQ22</f>
        <v>0</v>
      </c>
      <c r="N49" s="619">
        <f>'⑧償還計画'!AR22</f>
        <v>0</v>
      </c>
      <c r="O49" s="619">
        <f>'⑧償還計画'!AS22</f>
        <v>0</v>
      </c>
      <c r="P49" s="623">
        <f>'⑧償還計画'!AT22</f>
        <v>0</v>
      </c>
      <c r="Q49" s="629"/>
    </row>
    <row r="50" spans="1:17" ht="13.5" customHeight="1" thickBot="1">
      <c r="A50" s="1854" t="s">
        <v>142</v>
      </c>
      <c r="B50" s="1855"/>
      <c r="C50" s="1856"/>
      <c r="D50" s="709">
        <f>SUM(D47:D49)</f>
        <v>0</v>
      </c>
      <c r="E50" s="710">
        <f aca="true" t="shared" si="9" ref="E50:P50">SUM(E47:E49)</f>
        <v>0</v>
      </c>
      <c r="F50" s="711">
        <f t="shared" si="9"/>
        <v>0</v>
      </c>
      <c r="G50" s="712">
        <f t="shared" si="9"/>
        <v>0</v>
      </c>
      <c r="H50" s="710">
        <f t="shared" si="9"/>
        <v>0</v>
      </c>
      <c r="I50" s="710">
        <f t="shared" si="9"/>
        <v>0</v>
      </c>
      <c r="J50" s="710">
        <f t="shared" si="9"/>
        <v>0</v>
      </c>
      <c r="K50" s="710">
        <f t="shared" si="9"/>
        <v>0</v>
      </c>
      <c r="L50" s="710">
        <f t="shared" si="9"/>
        <v>0</v>
      </c>
      <c r="M50" s="710">
        <f t="shared" si="9"/>
        <v>0</v>
      </c>
      <c r="N50" s="710">
        <f t="shared" si="9"/>
        <v>0</v>
      </c>
      <c r="O50" s="710">
        <f t="shared" si="9"/>
        <v>0</v>
      </c>
      <c r="P50" s="713">
        <f t="shared" si="9"/>
        <v>0</v>
      </c>
      <c r="Q50" s="714"/>
    </row>
    <row r="51" ht="12">
      <c r="B51" s="53"/>
    </row>
    <row r="52" ht="10.5" customHeight="1"/>
  </sheetData>
  <sheetProtection/>
  <mergeCells count="39">
    <mergeCell ref="B28:B29"/>
    <mergeCell ref="D2:E2"/>
    <mergeCell ref="A47:B48"/>
    <mergeCell ref="A44:C44"/>
    <mergeCell ref="A42:C42"/>
    <mergeCell ref="A43:C43"/>
    <mergeCell ref="A36:C36"/>
    <mergeCell ref="A37:C37"/>
    <mergeCell ref="A38:C38"/>
    <mergeCell ref="A39:C39"/>
    <mergeCell ref="B31:C31"/>
    <mergeCell ref="G2:H2"/>
    <mergeCell ref="A26:A35"/>
    <mergeCell ref="B26:C26"/>
    <mergeCell ref="B27:C27"/>
    <mergeCell ref="B30:C30"/>
    <mergeCell ref="B32:C32"/>
    <mergeCell ref="B33:C33"/>
    <mergeCell ref="B34:C34"/>
    <mergeCell ref="B35:C35"/>
    <mergeCell ref="Q3:Q4"/>
    <mergeCell ref="A6:A24"/>
    <mergeCell ref="B6:B8"/>
    <mergeCell ref="B12:B14"/>
    <mergeCell ref="B15:B17"/>
    <mergeCell ref="B18:B20"/>
    <mergeCell ref="B24:C24"/>
    <mergeCell ref="A3:C4"/>
    <mergeCell ref="B21:B23"/>
    <mergeCell ref="A1:F1"/>
    <mergeCell ref="A49:C49"/>
    <mergeCell ref="A50:C50"/>
    <mergeCell ref="B9:B11"/>
    <mergeCell ref="A5:C5"/>
    <mergeCell ref="A25:C25"/>
    <mergeCell ref="A45:C45"/>
    <mergeCell ref="A46:C46"/>
    <mergeCell ref="A40:C40"/>
    <mergeCell ref="A41:C41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view="pageBreakPreview" zoomScale="75" zoomScaleNormal="75" zoomScaleSheetLayoutView="75" zoomScalePageLayoutView="0" workbookViewId="0" topLeftCell="A25">
      <selection activeCell="V22" sqref="V22"/>
    </sheetView>
  </sheetViews>
  <sheetFormatPr defaultColWidth="9.140625" defaultRowHeight="12"/>
  <cols>
    <col min="1" max="2" width="3.7109375" style="24" customWidth="1"/>
    <col min="3" max="3" width="6.7109375" style="24" customWidth="1"/>
    <col min="4" max="4" width="8.7109375" style="24" customWidth="1"/>
    <col min="5" max="11" width="4.7109375" style="24" customWidth="1"/>
    <col min="12" max="12" width="4.57421875" style="24" customWidth="1"/>
    <col min="13" max="15" width="4.7109375" style="24" customWidth="1"/>
    <col min="16" max="16" width="3.7109375" style="24" customWidth="1"/>
    <col min="17" max="18" width="4.7109375" style="24" customWidth="1"/>
    <col min="19" max="19" width="6.7109375" style="24" customWidth="1"/>
    <col min="20" max="25" width="4.7109375" style="24" customWidth="1"/>
    <col min="26" max="26" width="3.7109375" style="24" customWidth="1"/>
    <col min="27" max="27" width="4.7109375" style="24" customWidth="1"/>
    <col min="28" max="28" width="6.7109375" style="24" customWidth="1"/>
    <col min="29" max="29" width="4.7109375" style="24" customWidth="1"/>
    <col min="30" max="39" width="5.7109375" style="24" customWidth="1"/>
    <col min="40" max="16384" width="9.140625" style="24" customWidth="1"/>
  </cols>
  <sheetData>
    <row r="1" spans="1:31" ht="20.25">
      <c r="A1" s="1221" t="s">
        <v>160</v>
      </c>
      <c r="B1" s="1222"/>
      <c r="C1" s="1222"/>
      <c r="D1" s="1222"/>
      <c r="E1" s="1222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223"/>
      <c r="S1" s="1223"/>
      <c r="T1" s="1223"/>
      <c r="U1" s="1223"/>
      <c r="V1" s="1223"/>
      <c r="W1" s="1223"/>
      <c r="X1" s="1223"/>
      <c r="Y1" s="1223"/>
      <c r="Z1" s="1223"/>
      <c r="AA1" s="1223"/>
      <c r="AB1" s="1223"/>
      <c r="AC1" s="1223"/>
      <c r="AD1" s="1223"/>
      <c r="AE1" s="1223"/>
    </row>
    <row r="2" spans="1:31" ht="12" customHeight="1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1223"/>
      <c r="U2" s="1223"/>
      <c r="V2" s="1223"/>
      <c r="W2" s="1223"/>
      <c r="X2" s="1223"/>
      <c r="Y2" s="1225" t="s">
        <v>53</v>
      </c>
      <c r="Z2" s="1225"/>
      <c r="AA2" s="1224"/>
      <c r="AB2" s="1224"/>
      <c r="AC2" s="1224"/>
      <c r="AD2" s="1224"/>
      <c r="AE2" s="32"/>
    </row>
    <row r="3" spans="1:31" ht="13.5" customHeight="1" thickBot="1">
      <c r="A3" s="1243" t="s">
        <v>0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  <c r="AB3" s="1243"/>
      <c r="AC3" s="1243"/>
      <c r="AD3" s="1243"/>
      <c r="AE3" s="1243"/>
    </row>
    <row r="4" spans="1:30" ht="13.5" customHeight="1">
      <c r="A4" s="1390" t="s">
        <v>1</v>
      </c>
      <c r="B4" s="1210"/>
      <c r="C4" s="1210"/>
      <c r="D4" s="1210"/>
      <c r="E4" s="1209" t="s">
        <v>2</v>
      </c>
      <c r="F4" s="1210"/>
      <c r="G4" s="1210"/>
      <c r="H4" s="1211"/>
      <c r="I4" s="1209" t="s">
        <v>3</v>
      </c>
      <c r="J4" s="1211"/>
      <c r="K4" s="1209" t="s">
        <v>4</v>
      </c>
      <c r="L4" s="1211"/>
      <c r="M4" s="1306" t="s">
        <v>5</v>
      </c>
      <c r="N4" s="1308"/>
      <c r="O4" s="1370" t="s">
        <v>6</v>
      </c>
      <c r="P4" s="1371"/>
      <c r="Q4" s="1371"/>
      <c r="R4" s="1372"/>
      <c r="S4" s="1209" t="s">
        <v>7</v>
      </c>
      <c r="T4" s="1210"/>
      <c r="U4" s="1211"/>
      <c r="V4" s="1306" t="s">
        <v>161</v>
      </c>
      <c r="W4" s="1307"/>
      <c r="X4" s="1308"/>
      <c r="Y4" s="1306" t="s">
        <v>8</v>
      </c>
      <c r="Z4" s="1307"/>
      <c r="AA4" s="1307"/>
      <c r="AB4" s="1307"/>
      <c r="AC4" s="1307"/>
      <c r="AD4" s="1400"/>
    </row>
    <row r="5" spans="1:30" ht="13.5" customHeight="1" thickBot="1">
      <c r="A5" s="1391"/>
      <c r="B5" s="1317"/>
      <c r="C5" s="1317"/>
      <c r="D5" s="1317"/>
      <c r="E5" s="1316"/>
      <c r="F5" s="1317"/>
      <c r="G5" s="1317"/>
      <c r="H5" s="1318"/>
      <c r="I5" s="1316"/>
      <c r="J5" s="1318"/>
      <c r="K5" s="1316"/>
      <c r="L5" s="1318"/>
      <c r="M5" s="1309" t="s">
        <v>9</v>
      </c>
      <c r="N5" s="1311"/>
      <c r="O5" s="1333" t="s">
        <v>10</v>
      </c>
      <c r="P5" s="1226"/>
      <c r="Q5" s="1382"/>
      <c r="R5" s="33" t="s">
        <v>11</v>
      </c>
      <c r="S5" s="1374" t="s">
        <v>12</v>
      </c>
      <c r="T5" s="1374"/>
      <c r="U5" s="1374"/>
      <c r="V5" s="1402" t="s">
        <v>162</v>
      </c>
      <c r="W5" s="1403"/>
      <c r="X5" s="1404"/>
      <c r="Y5" s="1309"/>
      <c r="Z5" s="1310"/>
      <c r="AA5" s="1310"/>
      <c r="AB5" s="1310"/>
      <c r="AC5" s="1310"/>
      <c r="AD5" s="1339"/>
    </row>
    <row r="6" spans="1:30" ht="19.5" customHeight="1">
      <c r="A6" s="1394" t="s">
        <v>13</v>
      </c>
      <c r="B6" s="1363"/>
      <c r="C6" s="1364"/>
      <c r="D6" s="1396"/>
      <c r="E6" s="1230"/>
      <c r="F6" s="1231"/>
      <c r="G6" s="1231"/>
      <c r="H6" s="1232"/>
      <c r="I6" s="1392"/>
      <c r="J6" s="1393"/>
      <c r="K6" s="1398"/>
      <c r="L6" s="1399"/>
      <c r="M6" s="1368"/>
      <c r="N6" s="1369"/>
      <c r="O6" s="1363"/>
      <c r="P6" s="1364"/>
      <c r="Q6" s="1365"/>
      <c r="R6" s="739"/>
      <c r="S6" s="1375"/>
      <c r="T6" s="1375"/>
      <c r="U6" s="1375"/>
      <c r="V6" s="1401"/>
      <c r="W6" s="1231"/>
      <c r="X6" s="1232"/>
      <c r="Y6" s="740"/>
      <c r="Z6" s="740"/>
      <c r="AA6" s="740"/>
      <c r="AB6" s="740"/>
      <c r="AC6" s="740"/>
      <c r="AD6" s="741"/>
    </row>
    <row r="7" spans="1:30" ht="19.5" customHeight="1">
      <c r="A7" s="1394"/>
      <c r="B7" s="1110"/>
      <c r="C7" s="1111"/>
      <c r="D7" s="1112"/>
      <c r="E7" s="1397"/>
      <c r="F7" s="1111"/>
      <c r="G7" s="1111"/>
      <c r="H7" s="1112"/>
      <c r="I7" s="1357"/>
      <c r="J7" s="1358"/>
      <c r="K7" s="1110"/>
      <c r="L7" s="1112"/>
      <c r="M7" s="1110"/>
      <c r="N7" s="1112"/>
      <c r="O7" s="1110"/>
      <c r="P7" s="1111"/>
      <c r="Q7" s="1361"/>
      <c r="R7" s="742"/>
      <c r="S7" s="1373"/>
      <c r="T7" s="1373"/>
      <c r="U7" s="1373"/>
      <c r="V7" s="1110"/>
      <c r="W7" s="1111"/>
      <c r="X7" s="1112"/>
      <c r="Y7" s="743"/>
      <c r="Z7" s="743"/>
      <c r="AA7" s="743"/>
      <c r="AB7" s="743"/>
      <c r="AC7" s="743"/>
      <c r="AD7" s="744"/>
    </row>
    <row r="8" spans="1:30" ht="19.5" customHeight="1">
      <c r="A8" s="1394"/>
      <c r="B8" s="1110"/>
      <c r="C8" s="1111"/>
      <c r="D8" s="1112"/>
      <c r="E8" s="1110"/>
      <c r="F8" s="1111"/>
      <c r="G8" s="1111"/>
      <c r="H8" s="1112"/>
      <c r="I8" s="1357"/>
      <c r="J8" s="1358"/>
      <c r="K8" s="1110"/>
      <c r="L8" s="1112"/>
      <c r="M8" s="1110"/>
      <c r="N8" s="1112"/>
      <c r="O8" s="1110"/>
      <c r="P8" s="1111"/>
      <c r="Q8" s="1361"/>
      <c r="R8" s="742"/>
      <c r="S8" s="1373"/>
      <c r="T8" s="1373"/>
      <c r="U8" s="1373"/>
      <c r="V8" s="1110"/>
      <c r="W8" s="1111"/>
      <c r="X8" s="1112"/>
      <c r="Y8" s="743"/>
      <c r="Z8" s="743"/>
      <c r="AA8" s="743"/>
      <c r="AB8" s="743"/>
      <c r="AC8" s="743"/>
      <c r="AD8" s="744"/>
    </row>
    <row r="9" spans="1:30" ht="19.5" customHeight="1">
      <c r="A9" s="1394"/>
      <c r="B9" s="1110"/>
      <c r="C9" s="1111"/>
      <c r="D9" s="1112"/>
      <c r="E9" s="1110"/>
      <c r="F9" s="1111"/>
      <c r="G9" s="1111"/>
      <c r="H9" s="1112"/>
      <c r="I9" s="1357"/>
      <c r="J9" s="1358"/>
      <c r="K9" s="1110"/>
      <c r="L9" s="1112"/>
      <c r="M9" s="1110"/>
      <c r="N9" s="1112"/>
      <c r="O9" s="1110"/>
      <c r="P9" s="1111"/>
      <c r="Q9" s="1361"/>
      <c r="R9" s="742"/>
      <c r="S9" s="1373"/>
      <c r="T9" s="1373"/>
      <c r="U9" s="1373"/>
      <c r="V9" s="1110"/>
      <c r="W9" s="1111"/>
      <c r="X9" s="1112"/>
      <c r="Y9" s="743"/>
      <c r="Z9" s="743"/>
      <c r="AA9" s="743"/>
      <c r="AB9" s="743"/>
      <c r="AC9" s="743"/>
      <c r="AD9" s="744"/>
    </row>
    <row r="10" spans="1:30" ht="19.5" customHeight="1">
      <c r="A10" s="1394"/>
      <c r="B10" s="1110"/>
      <c r="C10" s="1111"/>
      <c r="D10" s="1112"/>
      <c r="E10" s="1110"/>
      <c r="F10" s="1111"/>
      <c r="G10" s="1111"/>
      <c r="H10" s="1112"/>
      <c r="I10" s="1357"/>
      <c r="J10" s="1358"/>
      <c r="K10" s="1366"/>
      <c r="L10" s="1367"/>
      <c r="M10" s="1366"/>
      <c r="N10" s="1367"/>
      <c r="O10" s="1110"/>
      <c r="P10" s="1111"/>
      <c r="Q10" s="1361"/>
      <c r="R10" s="742"/>
      <c r="S10" s="1373"/>
      <c r="T10" s="1373"/>
      <c r="U10" s="1373"/>
      <c r="V10" s="1110"/>
      <c r="W10" s="1111"/>
      <c r="X10" s="1112"/>
      <c r="Y10" s="743"/>
      <c r="Z10" s="743"/>
      <c r="AA10" s="743"/>
      <c r="AB10" s="743"/>
      <c r="AC10" s="743"/>
      <c r="AD10" s="744"/>
    </row>
    <row r="11" spans="1:30" ht="19.5" customHeight="1">
      <c r="A11" s="1394"/>
      <c r="B11" s="1110"/>
      <c r="C11" s="1111"/>
      <c r="D11" s="1112"/>
      <c r="E11" s="1110"/>
      <c r="F11" s="1111"/>
      <c r="G11" s="1111"/>
      <c r="H11" s="1112"/>
      <c r="I11" s="1357"/>
      <c r="J11" s="1358"/>
      <c r="K11" s="1110"/>
      <c r="L11" s="1112"/>
      <c r="M11" s="1110"/>
      <c r="N11" s="1112"/>
      <c r="O11" s="1110"/>
      <c r="P11" s="1111"/>
      <c r="Q11" s="1361"/>
      <c r="R11" s="742"/>
      <c r="S11" s="1373"/>
      <c r="T11" s="1373"/>
      <c r="U11" s="1373"/>
      <c r="V11" s="1110"/>
      <c r="W11" s="1111"/>
      <c r="X11" s="1112"/>
      <c r="Y11" s="743"/>
      <c r="Z11" s="743"/>
      <c r="AA11" s="743"/>
      <c r="AB11" s="743"/>
      <c r="AC11" s="743"/>
      <c r="AD11" s="744"/>
    </row>
    <row r="12" spans="1:30" ht="19.5" customHeight="1">
      <c r="A12" s="1394"/>
      <c r="B12" s="1110"/>
      <c r="C12" s="1111"/>
      <c r="D12" s="1112"/>
      <c r="E12" s="1110"/>
      <c r="F12" s="1111"/>
      <c r="G12" s="1111"/>
      <c r="H12" s="1112"/>
      <c r="I12" s="1357"/>
      <c r="J12" s="1358"/>
      <c r="K12" s="1398"/>
      <c r="L12" s="1399"/>
      <c r="M12" s="1110"/>
      <c r="N12" s="1112"/>
      <c r="O12" s="1110"/>
      <c r="P12" s="1111"/>
      <c r="Q12" s="1361"/>
      <c r="R12" s="742"/>
      <c r="S12" s="1373"/>
      <c r="T12" s="1373"/>
      <c r="U12" s="1373"/>
      <c r="V12" s="1110"/>
      <c r="W12" s="1111"/>
      <c r="X12" s="1112"/>
      <c r="Y12" s="743"/>
      <c r="Z12" s="743"/>
      <c r="AA12" s="743"/>
      <c r="AB12" s="743"/>
      <c r="AC12" s="743"/>
      <c r="AD12" s="744"/>
    </row>
    <row r="13" spans="1:30" ht="19.5" customHeight="1">
      <c r="A13" s="1394"/>
      <c r="B13" s="1110"/>
      <c r="C13" s="1111"/>
      <c r="D13" s="1112"/>
      <c r="E13" s="1110"/>
      <c r="F13" s="1111"/>
      <c r="G13" s="1111"/>
      <c r="H13" s="1112"/>
      <c r="I13" s="1359"/>
      <c r="J13" s="1359"/>
      <c r="K13" s="1110"/>
      <c r="L13" s="1112"/>
      <c r="M13" s="1110"/>
      <c r="N13" s="1112"/>
      <c r="O13" s="1110"/>
      <c r="P13" s="1111"/>
      <c r="Q13" s="1361"/>
      <c r="R13" s="742"/>
      <c r="S13" s="1373"/>
      <c r="T13" s="1373"/>
      <c r="U13" s="1373"/>
      <c r="V13" s="1110"/>
      <c r="W13" s="1111"/>
      <c r="X13" s="1112"/>
      <c r="Y13" s="743"/>
      <c r="Z13" s="743"/>
      <c r="AA13" s="743"/>
      <c r="AB13" s="743"/>
      <c r="AC13" s="743"/>
      <c r="AD13" s="744"/>
    </row>
    <row r="14" spans="1:30" ht="19.5" customHeight="1">
      <c r="A14" s="1394"/>
      <c r="B14" s="1110"/>
      <c r="C14" s="1111"/>
      <c r="D14" s="1112"/>
      <c r="E14" s="1110"/>
      <c r="F14" s="1111"/>
      <c r="G14" s="1111"/>
      <c r="H14" s="1112"/>
      <c r="I14" s="1359"/>
      <c r="J14" s="1359"/>
      <c r="K14" s="1359"/>
      <c r="L14" s="1359"/>
      <c r="M14" s="1110"/>
      <c r="N14" s="1112"/>
      <c r="O14" s="1110"/>
      <c r="P14" s="1111"/>
      <c r="Q14" s="1361"/>
      <c r="R14" s="742"/>
      <c r="S14" s="1373"/>
      <c r="T14" s="1373"/>
      <c r="U14" s="1373"/>
      <c r="V14" s="1110"/>
      <c r="W14" s="1111"/>
      <c r="X14" s="1112"/>
      <c r="Y14" s="743"/>
      <c r="Z14" s="743"/>
      <c r="AA14" s="743"/>
      <c r="AB14" s="743"/>
      <c r="AC14" s="743"/>
      <c r="AD14" s="744"/>
    </row>
    <row r="15" spans="1:30" ht="19.5" customHeight="1" thickBot="1">
      <c r="A15" s="1395"/>
      <c r="B15" s="1295"/>
      <c r="C15" s="1296"/>
      <c r="D15" s="1297"/>
      <c r="E15" s="1295"/>
      <c r="F15" s="1296"/>
      <c r="G15" s="1296"/>
      <c r="H15" s="1297"/>
      <c r="I15" s="1362"/>
      <c r="J15" s="1362"/>
      <c r="K15" s="1362"/>
      <c r="L15" s="1362"/>
      <c r="M15" s="1295"/>
      <c r="N15" s="1297"/>
      <c r="O15" s="1295"/>
      <c r="P15" s="1296"/>
      <c r="Q15" s="1360"/>
      <c r="R15" s="745"/>
      <c r="S15" s="1356"/>
      <c r="T15" s="1356"/>
      <c r="U15" s="1356"/>
      <c r="V15" s="1295"/>
      <c r="W15" s="1296"/>
      <c r="X15" s="1297"/>
      <c r="Y15" s="746"/>
      <c r="Z15" s="746"/>
      <c r="AA15" s="746"/>
      <c r="AB15" s="746"/>
      <c r="AC15" s="746"/>
      <c r="AD15" s="747"/>
    </row>
    <row r="16" spans="1:31" ht="19.5" customHeight="1">
      <c r="A16" s="1304" t="s">
        <v>14</v>
      </c>
      <c r="B16" s="1306" t="s">
        <v>15</v>
      </c>
      <c r="C16" s="1307"/>
      <c r="D16" s="1308"/>
      <c r="E16" s="1314" t="s">
        <v>16</v>
      </c>
      <c r="F16" s="1314"/>
      <c r="G16" s="1323"/>
      <c r="H16" s="1324"/>
      <c r="I16" s="1324"/>
      <c r="J16" s="34" t="s">
        <v>17</v>
      </c>
      <c r="K16" s="1209" t="s">
        <v>18</v>
      </c>
      <c r="L16" s="1210"/>
      <c r="M16" s="1211"/>
      <c r="N16" s="1327" t="s">
        <v>16</v>
      </c>
      <c r="O16" s="1328"/>
      <c r="P16" s="1329"/>
      <c r="Q16" s="1323"/>
      <c r="R16" s="1324"/>
      <c r="S16" s="1324"/>
      <c r="T16" s="1228" t="s">
        <v>184</v>
      </c>
      <c r="U16" s="1229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ht="19.5" customHeight="1" thickBot="1">
      <c r="A17" s="1305"/>
      <c r="B17" s="1309"/>
      <c r="C17" s="1310"/>
      <c r="D17" s="1311"/>
      <c r="E17" s="1315" t="s">
        <v>19</v>
      </c>
      <c r="F17" s="1315"/>
      <c r="G17" s="1319"/>
      <c r="H17" s="1320"/>
      <c r="I17" s="1320"/>
      <c r="J17" s="36" t="s">
        <v>20</v>
      </c>
      <c r="K17" s="1316"/>
      <c r="L17" s="1317"/>
      <c r="M17" s="1318"/>
      <c r="N17" s="1333" t="s">
        <v>19</v>
      </c>
      <c r="O17" s="1226"/>
      <c r="P17" s="1334"/>
      <c r="Q17" s="1325"/>
      <c r="R17" s="1326"/>
      <c r="S17" s="1326"/>
      <c r="T17" s="1226" t="s">
        <v>20</v>
      </c>
      <c r="U17" s="1227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ht="9.75" customHeight="1">
      <c r="A18" s="1313"/>
      <c r="B18" s="1313"/>
      <c r="C18" s="1313"/>
      <c r="D18" s="1313"/>
      <c r="E18" s="1313"/>
      <c r="F18" s="1313"/>
      <c r="G18" s="1313"/>
      <c r="H18" s="1313"/>
      <c r="I18" s="1313"/>
      <c r="J18" s="1313"/>
      <c r="K18" s="1313"/>
      <c r="L18" s="1313"/>
      <c r="M18" s="1313"/>
      <c r="N18" s="1313"/>
      <c r="O18" s="1313"/>
      <c r="P18" s="1313"/>
      <c r="Q18" s="1313"/>
      <c r="R18" s="1313"/>
      <c r="S18" s="1313"/>
      <c r="T18" s="1313"/>
      <c r="U18" s="1313"/>
      <c r="V18" s="1313"/>
      <c r="W18" s="1313"/>
      <c r="X18" s="1313"/>
      <c r="Y18" s="1313"/>
      <c r="Z18" s="1313"/>
      <c r="AA18" s="1313"/>
      <c r="AB18" s="1313"/>
      <c r="AC18" s="1313"/>
      <c r="AD18" s="1313"/>
      <c r="AE18" s="1313"/>
    </row>
    <row r="19" spans="1:30" ht="13.5" customHeight="1" thickBot="1">
      <c r="A19" s="1312" t="s">
        <v>226</v>
      </c>
      <c r="B19" s="1299"/>
      <c r="C19" s="1299"/>
      <c r="D19" s="1299"/>
      <c r="E19" s="1299"/>
      <c r="F19" s="1299"/>
      <c r="G19" s="1299"/>
      <c r="H19" s="1299"/>
      <c r="I19" s="1299"/>
      <c r="J19" s="1299"/>
      <c r="K19" s="1299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3"/>
    </row>
    <row r="20" spans="1:30" ht="19.5" customHeight="1">
      <c r="A20" s="1462" t="s">
        <v>209</v>
      </c>
      <c r="B20" s="1307"/>
      <c r="C20" s="1308"/>
      <c r="D20" s="1292" t="s">
        <v>217</v>
      </c>
      <c r="E20" s="1293"/>
      <c r="F20" s="1293"/>
      <c r="G20" s="1293"/>
      <c r="H20" s="1294"/>
      <c r="I20" s="1448" t="s">
        <v>208</v>
      </c>
      <c r="J20" s="1307"/>
      <c r="K20" s="1400"/>
      <c r="M20" s="35"/>
      <c r="N20" s="35"/>
      <c r="O20" s="35"/>
      <c r="P20" s="37"/>
      <c r="Q20" s="35"/>
      <c r="R20" s="35"/>
      <c r="S20" s="35"/>
      <c r="T20" s="35"/>
      <c r="U20" s="35"/>
      <c r="V20" s="35"/>
      <c r="W20" s="35"/>
      <c r="X20" s="35"/>
      <c r="Y20" s="38"/>
      <c r="Z20" s="35"/>
      <c r="AA20" s="39"/>
      <c r="AB20" s="39"/>
      <c r="AC20" s="39"/>
      <c r="AD20" s="38"/>
    </row>
    <row r="21" spans="1:30" ht="19.5" customHeight="1">
      <c r="A21" s="1463"/>
      <c r="B21" s="1450"/>
      <c r="C21" s="1464"/>
      <c r="D21" s="40"/>
      <c r="E21" s="1302" t="s">
        <v>225</v>
      </c>
      <c r="F21" s="1303"/>
      <c r="G21" s="1285" t="s">
        <v>227</v>
      </c>
      <c r="H21" s="1286"/>
      <c r="I21" s="1449"/>
      <c r="J21" s="1450"/>
      <c r="K21" s="1451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7"/>
      <c r="AB21" s="35"/>
      <c r="AC21" s="35"/>
      <c r="AD21" s="35"/>
    </row>
    <row r="22" spans="1:30" ht="19.5" customHeight="1">
      <c r="A22" s="1321"/>
      <c r="B22" s="1111"/>
      <c r="C22" s="1112"/>
      <c r="D22" s="748"/>
      <c r="E22" s="1281"/>
      <c r="F22" s="1282"/>
      <c r="G22" s="1322"/>
      <c r="H22" s="1322"/>
      <c r="I22" s="1110"/>
      <c r="J22" s="1111"/>
      <c r="K22" s="1291"/>
      <c r="M22" s="41"/>
      <c r="N22" s="41"/>
      <c r="O22" s="41"/>
      <c r="P22" s="41"/>
      <c r="Q22" s="41"/>
      <c r="R22" s="42"/>
      <c r="S22" s="42"/>
      <c r="T22" s="4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9.5" customHeight="1">
      <c r="A23" s="1321"/>
      <c r="B23" s="1111"/>
      <c r="C23" s="1112"/>
      <c r="D23" s="748"/>
      <c r="E23" s="1281"/>
      <c r="F23" s="1282"/>
      <c r="G23" s="1322"/>
      <c r="H23" s="1322"/>
      <c r="I23" s="1110"/>
      <c r="J23" s="1111"/>
      <c r="K23" s="1291"/>
      <c r="M23" s="41"/>
      <c r="N23" s="41"/>
      <c r="O23" s="41"/>
      <c r="P23" s="41"/>
      <c r="Q23" s="41"/>
      <c r="R23" s="41"/>
      <c r="S23" s="41"/>
      <c r="T23" s="41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19.5" customHeight="1">
      <c r="A24" s="1330"/>
      <c r="B24" s="1331"/>
      <c r="C24" s="1332"/>
      <c r="D24" s="748"/>
      <c r="E24" s="1281"/>
      <c r="F24" s="1282"/>
      <c r="G24" s="1322"/>
      <c r="H24" s="1322"/>
      <c r="I24" s="1110"/>
      <c r="J24" s="1111"/>
      <c r="K24" s="1291"/>
      <c r="M24" s="41"/>
      <c r="N24" s="41"/>
      <c r="O24" s="42"/>
      <c r="P24" s="42"/>
      <c r="Q24" s="42"/>
      <c r="R24" s="42"/>
      <c r="S24" s="42"/>
      <c r="T24" s="4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9.5" customHeight="1">
      <c r="A25" s="1321"/>
      <c r="B25" s="1111"/>
      <c r="C25" s="1112"/>
      <c r="D25" s="748"/>
      <c r="E25" s="1281"/>
      <c r="F25" s="1282"/>
      <c r="G25" s="1322"/>
      <c r="H25" s="1322"/>
      <c r="I25" s="1110"/>
      <c r="J25" s="1111"/>
      <c r="K25" s="1291"/>
      <c r="M25" s="41"/>
      <c r="N25" s="41"/>
      <c r="O25" s="41"/>
      <c r="P25" s="41"/>
      <c r="Q25" s="41"/>
      <c r="R25" s="41"/>
      <c r="S25" s="41"/>
      <c r="T25" s="41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ht="19.5" customHeight="1">
      <c r="A26" s="1321"/>
      <c r="B26" s="1111"/>
      <c r="C26" s="1112"/>
      <c r="D26" s="748"/>
      <c r="E26" s="1281"/>
      <c r="F26" s="1282"/>
      <c r="G26" s="1322"/>
      <c r="H26" s="1322"/>
      <c r="I26" s="1110"/>
      <c r="J26" s="1111"/>
      <c r="K26" s="1291"/>
      <c r="M26" s="44"/>
      <c r="N26" s="44"/>
      <c r="O26" s="45"/>
      <c r="P26" s="45"/>
      <c r="Q26" s="45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9.5" customHeight="1">
      <c r="A27" s="1321"/>
      <c r="B27" s="1111"/>
      <c r="C27" s="1112"/>
      <c r="D27" s="748"/>
      <c r="E27" s="1281"/>
      <c r="F27" s="1282"/>
      <c r="G27" s="1322"/>
      <c r="H27" s="1322"/>
      <c r="I27" s="1110"/>
      <c r="J27" s="1111"/>
      <c r="K27" s="129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9.5" customHeight="1" thickBot="1">
      <c r="A28" s="1288"/>
      <c r="B28" s="1289"/>
      <c r="C28" s="1290"/>
      <c r="D28" s="749"/>
      <c r="E28" s="1343"/>
      <c r="F28" s="1344"/>
      <c r="G28" s="1342"/>
      <c r="H28" s="1342"/>
      <c r="I28" s="1340"/>
      <c r="J28" s="1289"/>
      <c r="K28" s="1341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9.5" customHeight="1" thickBot="1" thickTop="1">
      <c r="A29" s="1346" t="s">
        <v>22</v>
      </c>
      <c r="B29" s="1347"/>
      <c r="C29" s="1348"/>
      <c r="D29" s="60">
        <f>SUM(D22:D28)</f>
        <v>0</v>
      </c>
      <c r="E29" s="1337">
        <f>SUM(E21:E28)</f>
        <v>0</v>
      </c>
      <c r="F29" s="1338"/>
      <c r="G29" s="1337">
        <f>SUM(G21:G28)</f>
        <v>0</v>
      </c>
      <c r="H29" s="1338"/>
      <c r="I29" s="1309"/>
      <c r="J29" s="1310"/>
      <c r="K29" s="1339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1" ht="6" customHeight="1">
      <c r="A30" s="1349"/>
      <c r="B30" s="1349"/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</row>
    <row r="31" spans="1:30" ht="13.5" customHeight="1" thickBot="1">
      <c r="A31" s="1299" t="s">
        <v>371</v>
      </c>
      <c r="B31" s="1299"/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S31" s="47" t="s">
        <v>52</v>
      </c>
      <c r="T31" s="1204">
        <f>'表紙'!C19</f>
        <v>0</v>
      </c>
      <c r="U31" s="1204"/>
      <c r="V31" s="1204"/>
      <c r="W31" s="1204"/>
      <c r="X31" s="47"/>
      <c r="Y31" s="1205" t="s">
        <v>53</v>
      </c>
      <c r="Z31" s="1205"/>
      <c r="AA31" s="1206">
        <f>'①経概況'!AA2</f>
        <v>0</v>
      </c>
      <c r="AB31" s="1204"/>
      <c r="AC31" s="1204"/>
      <c r="AD31" s="1204"/>
    </row>
    <row r="32" spans="1:32" ht="15.75" customHeight="1" thickBot="1">
      <c r="A32" s="1240" t="s">
        <v>24</v>
      </c>
      <c r="B32" s="1241"/>
      <c r="C32" s="1241"/>
      <c r="D32" s="1241"/>
      <c r="E32" s="1185" t="s">
        <v>48</v>
      </c>
      <c r="F32" s="1208"/>
      <c r="G32" s="1186"/>
      <c r="H32" s="1345" t="s">
        <v>25</v>
      </c>
      <c r="I32" s="1355"/>
      <c r="J32" s="1009" t="s">
        <v>26</v>
      </c>
      <c r="K32" s="1345" t="s">
        <v>49</v>
      </c>
      <c r="L32" s="1345"/>
      <c r="M32" s="48" t="s">
        <v>50</v>
      </c>
      <c r="N32" s="1352" t="s">
        <v>31</v>
      </c>
      <c r="O32" s="1353"/>
      <c r="P32" s="49"/>
      <c r="Q32" s="1413" t="s">
        <v>24</v>
      </c>
      <c r="R32" s="1414"/>
      <c r="S32" s="1414"/>
      <c r="T32" s="1414"/>
      <c r="U32" s="1209" t="s">
        <v>48</v>
      </c>
      <c r="V32" s="1210"/>
      <c r="W32" s="1211"/>
      <c r="X32" s="1405" t="s">
        <v>25</v>
      </c>
      <c r="Y32" s="1218"/>
      <c r="Z32" s="1009" t="s">
        <v>26</v>
      </c>
      <c r="AA32" s="1405" t="s">
        <v>49</v>
      </c>
      <c r="AB32" s="1405"/>
      <c r="AC32" s="50" t="s">
        <v>50</v>
      </c>
      <c r="AD32" s="1352" t="s">
        <v>31</v>
      </c>
      <c r="AE32" s="1353"/>
      <c r="AF32" s="51"/>
    </row>
    <row r="33" spans="1:32" ht="15.75" customHeight="1">
      <c r="A33" s="1436" t="s">
        <v>32</v>
      </c>
      <c r="B33" s="1439" t="s">
        <v>33</v>
      </c>
      <c r="C33" s="1440"/>
      <c r="D33" s="1441"/>
      <c r="E33" s="1354"/>
      <c r="F33" s="1354"/>
      <c r="G33" s="1354"/>
      <c r="H33" s="1335"/>
      <c r="I33" s="1336"/>
      <c r="J33" s="757" t="s">
        <v>26</v>
      </c>
      <c r="K33" s="1242"/>
      <c r="L33" s="1242"/>
      <c r="M33" s="750"/>
      <c r="N33" s="1242"/>
      <c r="O33" s="1350"/>
      <c r="P33" s="49"/>
      <c r="Q33" s="1454" t="s">
        <v>32</v>
      </c>
      <c r="R33" s="1265" t="s">
        <v>36</v>
      </c>
      <c r="S33" s="1408"/>
      <c r="T33" s="1409"/>
      <c r="U33" s="1410"/>
      <c r="V33" s="1410"/>
      <c r="W33" s="1410"/>
      <c r="X33" s="1274"/>
      <c r="Y33" s="1275"/>
      <c r="Z33" s="757" t="s">
        <v>26</v>
      </c>
      <c r="AA33" s="1351"/>
      <c r="AB33" s="1351"/>
      <c r="AC33" s="750"/>
      <c r="AD33" s="1242"/>
      <c r="AE33" s="1350"/>
      <c r="AF33" s="51"/>
    </row>
    <row r="34" spans="1:32" ht="15.75" customHeight="1">
      <c r="A34" s="1437"/>
      <c r="B34" s="1442"/>
      <c r="C34" s="1443"/>
      <c r="D34" s="1444"/>
      <c r="E34" s="1235"/>
      <c r="F34" s="1235"/>
      <c r="G34" s="1235"/>
      <c r="H34" s="1238"/>
      <c r="I34" s="1239"/>
      <c r="J34" s="755" t="s">
        <v>26</v>
      </c>
      <c r="K34" s="1233"/>
      <c r="L34" s="1233"/>
      <c r="M34" s="751"/>
      <c r="N34" s="1233"/>
      <c r="O34" s="1234"/>
      <c r="P34" s="49"/>
      <c r="Q34" s="1455"/>
      <c r="R34" s="1266"/>
      <c r="S34" s="1407"/>
      <c r="T34" s="1434"/>
      <c r="U34" s="1235"/>
      <c r="V34" s="1235"/>
      <c r="W34" s="1235"/>
      <c r="X34" s="1268"/>
      <c r="Y34" s="1269"/>
      <c r="Z34" s="755" t="s">
        <v>26</v>
      </c>
      <c r="AA34" s="1233"/>
      <c r="AB34" s="1233"/>
      <c r="AC34" s="751"/>
      <c r="AD34" s="1233"/>
      <c r="AE34" s="1234"/>
      <c r="AF34" s="51"/>
    </row>
    <row r="35" spans="1:31" ht="15.75" customHeight="1">
      <c r="A35" s="1437"/>
      <c r="B35" s="1445"/>
      <c r="C35" s="1446"/>
      <c r="D35" s="1447"/>
      <c r="E35" s="1457"/>
      <c r="F35" s="1457"/>
      <c r="G35" s="1457"/>
      <c r="H35" s="1236"/>
      <c r="I35" s="1237"/>
      <c r="J35" s="756" t="s">
        <v>26</v>
      </c>
      <c r="K35" s="1287"/>
      <c r="L35" s="1287"/>
      <c r="M35" s="752"/>
      <c r="N35" s="1287"/>
      <c r="O35" s="1435"/>
      <c r="P35" s="39"/>
      <c r="Q35" s="1455"/>
      <c r="R35" s="1266"/>
      <c r="S35" s="1407"/>
      <c r="T35" s="1434"/>
      <c r="U35" s="1235"/>
      <c r="V35" s="1235"/>
      <c r="W35" s="1235"/>
      <c r="X35" s="1268"/>
      <c r="Y35" s="1269"/>
      <c r="Z35" s="755" t="s">
        <v>26</v>
      </c>
      <c r="AA35" s="1233"/>
      <c r="AB35" s="1233"/>
      <c r="AC35" s="751"/>
      <c r="AD35" s="1233"/>
      <c r="AE35" s="1234"/>
    </row>
    <row r="36" spans="1:31" ht="15.75" customHeight="1">
      <c r="A36" s="1437"/>
      <c r="B36" s="1465" t="s">
        <v>34</v>
      </c>
      <c r="C36" s="1298"/>
      <c r="D36" s="1298"/>
      <c r="E36" s="1298"/>
      <c r="F36" s="1298"/>
      <c r="G36" s="1298"/>
      <c r="H36" s="1377"/>
      <c r="I36" s="1378"/>
      <c r="J36" s="757" t="s">
        <v>26</v>
      </c>
      <c r="K36" s="1246"/>
      <c r="L36" s="1246"/>
      <c r="M36" s="753"/>
      <c r="N36" s="1300"/>
      <c r="O36" s="1301"/>
      <c r="P36" s="39"/>
      <c r="Q36" s="1455"/>
      <c r="R36" s="1266"/>
      <c r="S36" s="1407"/>
      <c r="T36" s="1434"/>
      <c r="U36" s="1235"/>
      <c r="V36" s="1235"/>
      <c r="W36" s="1235"/>
      <c r="X36" s="1280"/>
      <c r="Y36" s="1276"/>
      <c r="Z36" s="755" t="s">
        <v>26</v>
      </c>
      <c r="AA36" s="1233"/>
      <c r="AB36" s="1233"/>
      <c r="AC36" s="751"/>
      <c r="AD36" s="1233"/>
      <c r="AE36" s="1234"/>
    </row>
    <row r="37" spans="1:31" ht="15.75" customHeight="1">
      <c r="A37" s="1437"/>
      <c r="B37" s="1466"/>
      <c r="C37" s="1235"/>
      <c r="D37" s="1235"/>
      <c r="E37" s="1235"/>
      <c r="F37" s="1235"/>
      <c r="G37" s="1235"/>
      <c r="H37" s="1247"/>
      <c r="I37" s="1248"/>
      <c r="J37" s="755" t="s">
        <v>26</v>
      </c>
      <c r="K37" s="1233"/>
      <c r="L37" s="1233"/>
      <c r="M37" s="751"/>
      <c r="N37" s="1233"/>
      <c r="O37" s="1234"/>
      <c r="P37" s="39"/>
      <c r="Q37" s="1455"/>
      <c r="R37" s="1266"/>
      <c r="S37" s="1406"/>
      <c r="T37" s="1407"/>
      <c r="U37" s="1417"/>
      <c r="V37" s="1418"/>
      <c r="W37" s="1419"/>
      <c r="X37" s="1276"/>
      <c r="Y37" s="1277"/>
      <c r="Z37" s="755" t="s">
        <v>26</v>
      </c>
      <c r="AA37" s="1159"/>
      <c r="AB37" s="1270"/>
      <c r="AC37" s="751"/>
      <c r="AD37" s="1159"/>
      <c r="AE37" s="1160"/>
    </row>
    <row r="38" spans="1:31" ht="15.75" customHeight="1">
      <c r="A38" s="1437"/>
      <c r="B38" s="1466"/>
      <c r="C38" s="1235"/>
      <c r="D38" s="1235"/>
      <c r="E38" s="1235"/>
      <c r="F38" s="1235"/>
      <c r="G38" s="1235"/>
      <c r="H38" s="1247"/>
      <c r="I38" s="1248"/>
      <c r="J38" s="755" t="s">
        <v>26</v>
      </c>
      <c r="K38" s="1233"/>
      <c r="L38" s="1233"/>
      <c r="M38" s="751"/>
      <c r="N38" s="1233"/>
      <c r="O38" s="1234"/>
      <c r="P38" s="39"/>
      <c r="Q38" s="1455"/>
      <c r="R38" s="1266"/>
      <c r="S38" s="1406"/>
      <c r="T38" s="1407"/>
      <c r="U38" s="1417"/>
      <c r="V38" s="1418"/>
      <c r="W38" s="1419"/>
      <c r="X38" s="1276"/>
      <c r="Y38" s="1277"/>
      <c r="Z38" s="755" t="s">
        <v>26</v>
      </c>
      <c r="AA38" s="1159"/>
      <c r="AB38" s="1270"/>
      <c r="AC38" s="751"/>
      <c r="AD38" s="1159"/>
      <c r="AE38" s="1160"/>
    </row>
    <row r="39" spans="1:31" ht="15.75" customHeight="1">
      <c r="A39" s="1437"/>
      <c r="B39" s="1466"/>
      <c r="C39" s="1235"/>
      <c r="D39" s="1235"/>
      <c r="E39" s="1235"/>
      <c r="F39" s="1235"/>
      <c r="G39" s="1235"/>
      <c r="H39" s="1247"/>
      <c r="I39" s="1248"/>
      <c r="J39" s="755" t="s">
        <v>26</v>
      </c>
      <c r="K39" s="1233"/>
      <c r="L39" s="1233"/>
      <c r="M39" s="751"/>
      <c r="N39" s="1233"/>
      <c r="O39" s="1234"/>
      <c r="P39" s="39"/>
      <c r="Q39" s="1455"/>
      <c r="R39" s="1267"/>
      <c r="S39" s="1432"/>
      <c r="T39" s="1433"/>
      <c r="U39" s="1137"/>
      <c r="V39" s="1138"/>
      <c r="W39" s="1425"/>
      <c r="X39" s="1387"/>
      <c r="Y39" s="1142"/>
      <c r="Z39" s="756" t="s">
        <v>26</v>
      </c>
      <c r="AA39" s="1145"/>
      <c r="AB39" s="1261"/>
      <c r="AC39" s="752"/>
      <c r="AD39" s="1145"/>
      <c r="AE39" s="1146"/>
    </row>
    <row r="40" spans="1:31" ht="15.75" customHeight="1">
      <c r="A40" s="1437"/>
      <c r="B40" s="1466"/>
      <c r="C40" s="1235"/>
      <c r="D40" s="1235"/>
      <c r="E40" s="1235"/>
      <c r="F40" s="1235"/>
      <c r="G40" s="1235"/>
      <c r="H40" s="1247"/>
      <c r="I40" s="1248"/>
      <c r="J40" s="755" t="s">
        <v>26</v>
      </c>
      <c r="K40" s="1233"/>
      <c r="L40" s="1233"/>
      <c r="M40" s="751"/>
      <c r="N40" s="1233"/>
      <c r="O40" s="1234"/>
      <c r="P40" s="39"/>
      <c r="Q40" s="1455"/>
      <c r="R40" s="1452" t="s">
        <v>51</v>
      </c>
      <c r="S40" s="1426"/>
      <c r="T40" s="1427"/>
      <c r="U40" s="1428"/>
      <c r="V40" s="1428"/>
      <c r="W40" s="1428"/>
      <c r="X40" s="1274"/>
      <c r="Y40" s="1275"/>
      <c r="Z40" s="757" t="s">
        <v>26</v>
      </c>
      <c r="AA40" s="1351"/>
      <c r="AB40" s="1351"/>
      <c r="AC40" s="758"/>
      <c r="AD40" s="1351"/>
      <c r="AE40" s="1431"/>
    </row>
    <row r="41" spans="1:31" ht="15.75" customHeight="1" thickBot="1">
      <c r="A41" s="1438"/>
      <c r="B41" s="1467"/>
      <c r="C41" s="1376"/>
      <c r="D41" s="1376"/>
      <c r="E41" s="1376"/>
      <c r="F41" s="1376"/>
      <c r="G41" s="1376"/>
      <c r="H41" s="1429"/>
      <c r="I41" s="1430"/>
      <c r="J41" s="759" t="s">
        <v>26</v>
      </c>
      <c r="K41" s="1244"/>
      <c r="L41" s="1244"/>
      <c r="M41" s="754"/>
      <c r="N41" s="1244"/>
      <c r="O41" s="1245"/>
      <c r="P41" s="73"/>
      <c r="Q41" s="1456"/>
      <c r="R41" s="1453"/>
      <c r="S41" s="1415"/>
      <c r="T41" s="1416"/>
      <c r="U41" s="1376"/>
      <c r="V41" s="1376"/>
      <c r="W41" s="1376"/>
      <c r="X41" s="1278"/>
      <c r="Y41" s="1279"/>
      <c r="Z41" s="759" t="s">
        <v>26</v>
      </c>
      <c r="AA41" s="1244"/>
      <c r="AB41" s="1244"/>
      <c r="AC41" s="754"/>
      <c r="AD41" s="1244"/>
      <c r="AE41" s="1245"/>
    </row>
    <row r="42" ht="7.5" customHeight="1"/>
    <row r="43" spans="1:30" ht="13.5" thickBot="1">
      <c r="A43" s="53" t="s">
        <v>372</v>
      </c>
      <c r="S43" s="47" t="s">
        <v>52</v>
      </c>
      <c r="T43" s="1204">
        <f>'表紙'!C19</f>
        <v>0</v>
      </c>
      <c r="U43" s="1204"/>
      <c r="V43" s="1204"/>
      <c r="W43" s="1204"/>
      <c r="X43" s="47"/>
      <c r="Y43" s="1205" t="s">
        <v>53</v>
      </c>
      <c r="Z43" s="1205"/>
      <c r="AA43" s="1206">
        <f>'①経概況'!AA2</f>
        <v>0</v>
      </c>
      <c r="AB43" s="1204"/>
      <c r="AC43" s="1204"/>
      <c r="AD43" s="1204"/>
    </row>
    <row r="44" spans="1:31" ht="18.75" customHeight="1" thickBot="1">
      <c r="A44" s="1207" t="s">
        <v>27</v>
      </c>
      <c r="B44" s="1208"/>
      <c r="C44" s="1208"/>
      <c r="D44" s="1186"/>
      <c r="E44" s="1218" t="s">
        <v>56</v>
      </c>
      <c r="F44" s="1219"/>
      <c r="G44" s="1220"/>
      <c r="H44" s="1185" t="s">
        <v>37</v>
      </c>
      <c r="I44" s="1186"/>
      <c r="J44" s="1009" t="s">
        <v>26</v>
      </c>
      <c r="K44" s="1458" t="s">
        <v>29</v>
      </c>
      <c r="L44" s="1459"/>
      <c r="M44" s="48" t="s">
        <v>50</v>
      </c>
      <c r="N44" s="1216" t="s">
        <v>31</v>
      </c>
      <c r="O44" s="1217"/>
      <c r="Q44" s="1207" t="s">
        <v>27</v>
      </c>
      <c r="R44" s="1208"/>
      <c r="S44" s="1208"/>
      <c r="T44" s="1208"/>
      <c r="U44" s="1186"/>
      <c r="V44" s="1218" t="s">
        <v>56</v>
      </c>
      <c r="W44" s="1219"/>
      <c r="X44" s="1220"/>
      <c r="Y44" s="1185" t="s">
        <v>28</v>
      </c>
      <c r="Z44" s="1186"/>
      <c r="AA44" s="1187" t="s">
        <v>29</v>
      </c>
      <c r="AB44" s="1188"/>
      <c r="AC44" s="54" t="s">
        <v>30</v>
      </c>
      <c r="AD44" s="1185" t="s">
        <v>31</v>
      </c>
      <c r="AE44" s="1189"/>
    </row>
    <row r="45" spans="1:31" ht="15.75" customHeight="1">
      <c r="A45" s="1460" t="s">
        <v>38</v>
      </c>
      <c r="B45" s="1420" t="str">
        <f>IF('⑥固定資産償却'!C51=0,"-",'⑥固定資産償却'!C51)</f>
        <v>-</v>
      </c>
      <c r="C45" s="1421"/>
      <c r="D45" s="1422"/>
      <c r="E45" s="1420" t="str">
        <f>IF('⑥固定資産償却'!E51=0,"-",'⑥固定資産償却'!E51)</f>
        <v>-</v>
      </c>
      <c r="F45" s="1421"/>
      <c r="G45" s="1422"/>
      <c r="H45" s="1411"/>
      <c r="I45" s="1412"/>
      <c r="J45" s="757" t="s">
        <v>479</v>
      </c>
      <c r="K45" s="1423" t="str">
        <f>IF('⑥固定資産償却'!F51=0,"-",'⑥固定資産償却'!F51)</f>
        <v>-</v>
      </c>
      <c r="L45" s="1424"/>
      <c r="M45" s="758"/>
      <c r="N45" s="1468"/>
      <c r="O45" s="1469"/>
      <c r="Q45" s="1201" t="s">
        <v>328</v>
      </c>
      <c r="R45" s="1271" t="str">
        <f>IF('⑥固定資産償却'!C5=0,"-",'⑥固定資産償却'!C5)</f>
        <v>-</v>
      </c>
      <c r="S45" s="1272"/>
      <c r="T45" s="1272"/>
      <c r="U45" s="1273"/>
      <c r="V45" s="1470" t="str">
        <f>IF('⑥固定資産償却'!E5=0,"-",'⑥固定資産償却'!E5)</f>
        <v>-</v>
      </c>
      <c r="W45" s="1471"/>
      <c r="X45" s="1472"/>
      <c r="Y45" s="1271" t="str">
        <f>IF('⑥固定資産償却'!D5=0,"-",'⑥固定資産償却'!D5)</f>
        <v>-</v>
      </c>
      <c r="Z45" s="1273"/>
      <c r="AA45" s="1473" t="str">
        <f>IF('⑥固定資産償却'!F5=0,"-",'⑥固定資産償却'!F5)</f>
        <v>-</v>
      </c>
      <c r="AB45" s="1474"/>
      <c r="AC45" s="55" t="str">
        <f>IF('⑥固定資産償却'!G5=0,"-",('⑨農家収支計画'!$G$4+1988)-'⑥固定資産償却'!G5)</f>
        <v>-</v>
      </c>
      <c r="AD45" s="1259"/>
      <c r="AE45" s="1260"/>
    </row>
    <row r="46" spans="1:31" ht="15.75" customHeight="1">
      <c r="A46" s="1460"/>
      <c r="B46" s="1167" t="str">
        <f>IF('⑥固定資産償却'!C52=0,"-",'⑥固定資産償却'!C52)</f>
        <v>-</v>
      </c>
      <c r="C46" s="1168"/>
      <c r="D46" s="1264"/>
      <c r="E46" s="1167" t="str">
        <f>IF('⑥固定資産償却'!E52=0,"-",'⑥固定資産償却'!E52)</f>
        <v>-</v>
      </c>
      <c r="F46" s="1168"/>
      <c r="G46" s="1264"/>
      <c r="H46" s="1276"/>
      <c r="I46" s="1277"/>
      <c r="J46" s="755" t="s">
        <v>26</v>
      </c>
      <c r="K46" s="1283" t="str">
        <f>IF('⑥固定資産償却'!F52=0,"-",'⑥固定資産償却'!F52)</f>
        <v>-</v>
      </c>
      <c r="L46" s="1284"/>
      <c r="M46" s="751"/>
      <c r="N46" s="1159"/>
      <c r="O46" s="1160"/>
      <c r="Q46" s="1202"/>
      <c r="R46" s="1169" t="str">
        <f>IF('⑥固定資産償却'!C6=0,"-",'⑥固定資産償却'!C6)</f>
        <v>-</v>
      </c>
      <c r="S46" s="1170"/>
      <c r="T46" s="1170"/>
      <c r="U46" s="1255"/>
      <c r="V46" s="1167" t="str">
        <f>IF('⑥固定資産償却'!E6=0,"-",'⑥固定資産償却'!E6)</f>
        <v>-</v>
      </c>
      <c r="W46" s="1168"/>
      <c r="X46" s="1264"/>
      <c r="Y46" s="1169" t="str">
        <f>IF('⑥固定資産償却'!D6=0,"-",'⑥固定資産償却'!D6)</f>
        <v>-</v>
      </c>
      <c r="Z46" s="1255"/>
      <c r="AA46" s="1262" t="str">
        <f>IF('⑥固定資産償却'!F6=0,"-",'⑥固定資産償却'!F6)</f>
        <v>-</v>
      </c>
      <c r="AB46" s="1263"/>
      <c r="AC46" s="56" t="str">
        <f>IF('⑥固定資産償却'!G6=0,"-",('⑨農家収支計画'!$G$4+1988)-'⑥固定資産償却'!G6)</f>
        <v>-</v>
      </c>
      <c r="AD46" s="1257"/>
      <c r="AE46" s="1258"/>
    </row>
    <row r="47" spans="1:31" ht="15.75" customHeight="1">
      <c r="A47" s="1460"/>
      <c r="B47" s="1167" t="str">
        <f>IF('⑥固定資産償却'!C53=0,"-",'⑥固定資産償却'!C53)</f>
        <v>-</v>
      </c>
      <c r="C47" s="1168"/>
      <c r="D47" s="1264"/>
      <c r="E47" s="1167" t="str">
        <f>IF('⑥固定資産償却'!E53=0,"-",'⑥固定資産償却'!E53)</f>
        <v>-</v>
      </c>
      <c r="F47" s="1168"/>
      <c r="G47" s="1264"/>
      <c r="H47" s="1276"/>
      <c r="I47" s="1277"/>
      <c r="J47" s="755" t="s">
        <v>26</v>
      </c>
      <c r="K47" s="1283" t="str">
        <f>IF('⑥固定資産償却'!F53=0,"-",'⑥固定資産償却'!F53)</f>
        <v>-</v>
      </c>
      <c r="L47" s="1284"/>
      <c r="M47" s="751"/>
      <c r="N47" s="1159"/>
      <c r="O47" s="1160"/>
      <c r="Q47" s="1202"/>
      <c r="R47" s="1169" t="str">
        <f>IF('⑥固定資産償却'!C7=0,"-",'⑥固定資産償却'!C7)</f>
        <v>-</v>
      </c>
      <c r="S47" s="1170"/>
      <c r="T47" s="1170"/>
      <c r="U47" s="1255"/>
      <c r="V47" s="1167" t="str">
        <f>IF('⑥固定資産償却'!E7=0,"-",'⑥固定資産償却'!E7)</f>
        <v>-</v>
      </c>
      <c r="W47" s="1168"/>
      <c r="X47" s="1264"/>
      <c r="Y47" s="1169" t="str">
        <f>IF('⑥固定資産償却'!D7=0,"-",'⑥固定資産償却'!D7)</f>
        <v>-</v>
      </c>
      <c r="Z47" s="1255"/>
      <c r="AA47" s="1262" t="str">
        <f>IF('⑥固定資産償却'!F7=0,"-",'⑥固定資産償却'!F7)</f>
        <v>-</v>
      </c>
      <c r="AB47" s="1263"/>
      <c r="AC47" s="56" t="str">
        <f>IF('⑥固定資産償却'!G7=0,"-",('⑨農家収支計画'!$G$4+1988)-'⑥固定資産償却'!G7)</f>
        <v>-</v>
      </c>
      <c r="AD47" s="1257"/>
      <c r="AE47" s="1258"/>
    </row>
    <row r="48" spans="1:31" ht="15.75" customHeight="1">
      <c r="A48" s="1460"/>
      <c r="B48" s="1167" t="str">
        <f>IF('⑥固定資産償却'!C54=0,"-",'⑥固定資産償却'!C54)</f>
        <v>-</v>
      </c>
      <c r="C48" s="1168"/>
      <c r="D48" s="1264"/>
      <c r="E48" s="1167" t="str">
        <f>IF('⑥固定資産償却'!E54=0,"-",'⑥固定資産償却'!E54)</f>
        <v>-</v>
      </c>
      <c r="F48" s="1168"/>
      <c r="G48" s="1264"/>
      <c r="H48" s="1276"/>
      <c r="I48" s="1277"/>
      <c r="J48" s="755" t="s">
        <v>26</v>
      </c>
      <c r="K48" s="1283" t="str">
        <f>IF('⑥固定資産償却'!F54=0,"-",'⑥固定資産償却'!F54)</f>
        <v>-</v>
      </c>
      <c r="L48" s="1284"/>
      <c r="M48" s="751"/>
      <c r="N48" s="1159"/>
      <c r="O48" s="1160"/>
      <c r="Q48" s="1202"/>
      <c r="R48" s="1169" t="str">
        <f>IF('⑥固定資産償却'!C8=0,"-",'⑥固定資産償却'!C8)</f>
        <v>-</v>
      </c>
      <c r="S48" s="1170"/>
      <c r="T48" s="1170"/>
      <c r="U48" s="1255"/>
      <c r="V48" s="1167" t="str">
        <f>IF('⑥固定資産償却'!E8=0,"-",'⑥固定資産償却'!E8)</f>
        <v>-</v>
      </c>
      <c r="W48" s="1168"/>
      <c r="X48" s="1264"/>
      <c r="Y48" s="1169" t="str">
        <f>IF('⑥固定資産償却'!D8=0,"-",'⑥固定資産償却'!D8)</f>
        <v>-</v>
      </c>
      <c r="Z48" s="1255"/>
      <c r="AA48" s="1262" t="str">
        <f>IF('⑥固定資産償却'!F8=0,"-",'⑥固定資産償却'!F8)</f>
        <v>-</v>
      </c>
      <c r="AB48" s="1263"/>
      <c r="AC48" s="56" t="str">
        <f>IF('⑥固定資産償却'!G8=0,"-",('⑨農家収支計画'!$G$4+1988)-'⑥固定資産償却'!G8)</f>
        <v>-</v>
      </c>
      <c r="AD48" s="1257"/>
      <c r="AE48" s="1258"/>
    </row>
    <row r="49" spans="1:31" ht="15.75" customHeight="1">
      <c r="A49" s="1460"/>
      <c r="B49" s="1167" t="str">
        <f>IF('⑥固定資産償却'!C55=0,"-",'⑥固定資産償却'!C55)</f>
        <v>-</v>
      </c>
      <c r="C49" s="1168"/>
      <c r="D49" s="1264"/>
      <c r="E49" s="1167" t="str">
        <f>IF('⑥固定資産償却'!E55=0,"-",'⑥固定資産償却'!E55)</f>
        <v>-</v>
      </c>
      <c r="F49" s="1168"/>
      <c r="G49" s="1264"/>
      <c r="H49" s="1276"/>
      <c r="I49" s="1277"/>
      <c r="J49" s="755" t="s">
        <v>26</v>
      </c>
      <c r="K49" s="1283" t="str">
        <f>IF('⑥固定資産償却'!F55=0,"-",'⑥固定資産償却'!F55)</f>
        <v>-</v>
      </c>
      <c r="L49" s="1284"/>
      <c r="M49" s="751"/>
      <c r="N49" s="1159"/>
      <c r="O49" s="1160"/>
      <c r="Q49" s="1202"/>
      <c r="R49" s="1169" t="str">
        <f>IF('⑥固定資産償却'!C9=0,"-",'⑥固定資産償却'!C9)</f>
        <v>-</v>
      </c>
      <c r="S49" s="1170"/>
      <c r="T49" s="1170"/>
      <c r="U49" s="1255"/>
      <c r="V49" s="1167" t="str">
        <f>IF('⑥固定資産償却'!E9=0,"-",'⑥固定資産償却'!E9)</f>
        <v>-</v>
      </c>
      <c r="W49" s="1168"/>
      <c r="X49" s="1264"/>
      <c r="Y49" s="1169" t="str">
        <f>IF('⑥固定資産償却'!D9=0,"-",'⑥固定資産償却'!D9)</f>
        <v>-</v>
      </c>
      <c r="Z49" s="1255"/>
      <c r="AA49" s="1262" t="str">
        <f>IF('⑥固定資産償却'!F9=0,"-",'⑥固定資産償却'!F9)</f>
        <v>-</v>
      </c>
      <c r="AB49" s="1263"/>
      <c r="AC49" s="56" t="str">
        <f>IF('⑥固定資産償却'!G9=0,"-",('⑨農家収支計画'!$G$4+1988)-'⑥固定資産償却'!G9)</f>
        <v>-</v>
      </c>
      <c r="AD49" s="1257"/>
      <c r="AE49" s="1258"/>
    </row>
    <row r="50" spans="1:31" ht="15.75" customHeight="1">
      <c r="A50" s="1460"/>
      <c r="B50" s="1167" t="str">
        <f>IF('⑥固定資産償却'!C56=0,"-",'⑥固定資産償却'!C56)</f>
        <v>-</v>
      </c>
      <c r="C50" s="1168"/>
      <c r="D50" s="1264"/>
      <c r="E50" s="1167" t="str">
        <f>IF('⑥固定資産償却'!E56=0,"-",'⑥固定資産償却'!E56)</f>
        <v>-</v>
      </c>
      <c r="F50" s="1168"/>
      <c r="G50" s="1264"/>
      <c r="H50" s="1276"/>
      <c r="I50" s="1277"/>
      <c r="J50" s="755" t="s">
        <v>26</v>
      </c>
      <c r="K50" s="1283" t="str">
        <f>IF('⑥固定資産償却'!F56=0,"-",'⑥固定資産償却'!F56)</f>
        <v>-</v>
      </c>
      <c r="L50" s="1284"/>
      <c r="M50" s="751"/>
      <c r="N50" s="1159"/>
      <c r="O50" s="1160"/>
      <c r="Q50" s="1202"/>
      <c r="R50" s="1169" t="str">
        <f>IF('⑥固定資産償却'!C10=0,"-",'⑥固定資産償却'!C10)</f>
        <v>-</v>
      </c>
      <c r="S50" s="1170"/>
      <c r="T50" s="1170"/>
      <c r="U50" s="1255"/>
      <c r="V50" s="1167" t="str">
        <f>IF('⑥固定資産償却'!E10=0,"-",'⑥固定資産償却'!E10)</f>
        <v>-</v>
      </c>
      <c r="W50" s="1168"/>
      <c r="X50" s="1264"/>
      <c r="Y50" s="1169" t="str">
        <f>IF('⑥固定資産償却'!D10=0,"-",'⑥固定資産償却'!D10)</f>
        <v>-</v>
      </c>
      <c r="Z50" s="1255"/>
      <c r="AA50" s="1262" t="str">
        <f>IF('⑥固定資産償却'!F10=0,"-",'⑥固定資産償却'!F10)</f>
        <v>-</v>
      </c>
      <c r="AB50" s="1263"/>
      <c r="AC50" s="56" t="str">
        <f>IF('⑥固定資産償却'!G10=0,"-",('⑨農家収支計画'!$G$4+1988)-'⑥固定資産償却'!G10)</f>
        <v>-</v>
      </c>
      <c r="AD50" s="1257"/>
      <c r="AE50" s="1258"/>
    </row>
    <row r="51" spans="1:31" ht="15.75" customHeight="1">
      <c r="A51" s="1460"/>
      <c r="B51" s="1167" t="str">
        <f>IF('⑥固定資産償却'!C57=0,"-",'⑥固定資産償却'!C57)</f>
        <v>-</v>
      </c>
      <c r="C51" s="1168"/>
      <c r="D51" s="1264"/>
      <c r="E51" s="1167" t="str">
        <f>IF('⑥固定資産償却'!E57=0,"-",'⑥固定資産償却'!E57)</f>
        <v>-</v>
      </c>
      <c r="F51" s="1168"/>
      <c r="G51" s="1264"/>
      <c r="H51" s="1276"/>
      <c r="I51" s="1277"/>
      <c r="J51" s="755" t="s">
        <v>26</v>
      </c>
      <c r="K51" s="1283" t="str">
        <f>IF('⑥固定資産償却'!F57=0,"-",'⑥固定資産償却'!F57)</f>
        <v>-</v>
      </c>
      <c r="L51" s="1284"/>
      <c r="M51" s="751"/>
      <c r="N51" s="1159"/>
      <c r="O51" s="1160"/>
      <c r="Q51" s="1202"/>
      <c r="R51" s="1151"/>
      <c r="S51" s="1152"/>
      <c r="T51" s="1152"/>
      <c r="U51" s="1156"/>
      <c r="V51" s="1153"/>
      <c r="W51" s="1154"/>
      <c r="X51" s="1155"/>
      <c r="Y51" s="1151"/>
      <c r="Z51" s="1156"/>
      <c r="AA51" s="1157"/>
      <c r="AB51" s="1158"/>
      <c r="AC51" s="1028"/>
      <c r="AD51" s="1159"/>
      <c r="AE51" s="1160"/>
    </row>
    <row r="52" spans="1:31" ht="15.75" customHeight="1">
      <c r="A52" s="1460"/>
      <c r="B52" s="1167" t="str">
        <f>IF('⑥固定資産償却'!C58=0,"-",'⑥固定資産償却'!C58)</f>
        <v>-</v>
      </c>
      <c r="C52" s="1168"/>
      <c r="D52" s="1264"/>
      <c r="E52" s="1167" t="str">
        <f>IF('⑥固定資産償却'!E58=0,"-",'⑥固定資産償却'!E58)</f>
        <v>-</v>
      </c>
      <c r="F52" s="1168"/>
      <c r="G52" s="1264"/>
      <c r="H52" s="1276"/>
      <c r="I52" s="1277"/>
      <c r="J52" s="755" t="s">
        <v>26</v>
      </c>
      <c r="K52" s="1283" t="str">
        <f>IF('⑥固定資産償却'!F58=0,"-",'⑥固定資産償却'!F58)</f>
        <v>-</v>
      </c>
      <c r="L52" s="1284"/>
      <c r="M52" s="751"/>
      <c r="N52" s="1159"/>
      <c r="O52" s="1160"/>
      <c r="Q52" s="1202"/>
      <c r="R52" s="1151"/>
      <c r="S52" s="1152"/>
      <c r="T52" s="1152"/>
      <c r="U52" s="1156"/>
      <c r="V52" s="1153"/>
      <c r="W52" s="1154"/>
      <c r="X52" s="1155"/>
      <c r="Y52" s="1151"/>
      <c r="Z52" s="1156"/>
      <c r="AA52" s="1157"/>
      <c r="AB52" s="1158"/>
      <c r="AC52" s="1028"/>
      <c r="AD52" s="1159"/>
      <c r="AE52" s="1160"/>
    </row>
    <row r="53" spans="1:31" ht="15.75" customHeight="1">
      <c r="A53" s="1460"/>
      <c r="B53" s="1167" t="str">
        <f>IF('⑥固定資産償却'!C59=0,"-",'⑥固定資産償却'!C59)</f>
        <v>-</v>
      </c>
      <c r="C53" s="1168"/>
      <c r="D53" s="1264"/>
      <c r="E53" s="1167" t="str">
        <f>IF('⑥固定資産償却'!E59=0,"-",'⑥固定資産償却'!E59)</f>
        <v>-</v>
      </c>
      <c r="F53" s="1168"/>
      <c r="G53" s="1264"/>
      <c r="H53" s="1276"/>
      <c r="I53" s="1277"/>
      <c r="J53" s="755" t="s">
        <v>26</v>
      </c>
      <c r="K53" s="1283" t="str">
        <f>IF('⑥固定資産償却'!F59=0,"-",'⑥固定資産償却'!F59)</f>
        <v>-</v>
      </c>
      <c r="L53" s="1284"/>
      <c r="M53" s="751"/>
      <c r="N53" s="1159"/>
      <c r="O53" s="1160"/>
      <c r="Q53" s="1202"/>
      <c r="R53" s="1151"/>
      <c r="S53" s="1152"/>
      <c r="T53" s="1152"/>
      <c r="U53" s="1156"/>
      <c r="V53" s="1153"/>
      <c r="W53" s="1154"/>
      <c r="X53" s="1155"/>
      <c r="Y53" s="1151"/>
      <c r="Z53" s="1156"/>
      <c r="AA53" s="1157"/>
      <c r="AB53" s="1158"/>
      <c r="AC53" s="1029"/>
      <c r="AD53" s="1159"/>
      <c r="AE53" s="1160"/>
    </row>
    <row r="54" spans="1:31" ht="15.75" customHeight="1" thickBot="1">
      <c r="A54" s="1460"/>
      <c r="B54" s="1379" t="str">
        <f>IF('⑥固定資産償却'!C60=0,"-",'⑥固定資産償却'!C60)</f>
        <v>-</v>
      </c>
      <c r="C54" s="1380"/>
      <c r="D54" s="1381"/>
      <c r="E54" s="1379" t="str">
        <f>IF('⑥固定資産償却'!E60=0,"-",'⑥固定資産償却'!E60)</f>
        <v>-</v>
      </c>
      <c r="F54" s="1380"/>
      <c r="G54" s="1381"/>
      <c r="H54" s="1387"/>
      <c r="I54" s="1142"/>
      <c r="J54" s="756" t="s">
        <v>26</v>
      </c>
      <c r="K54" s="1388" t="str">
        <f>IF('⑥固定資産償却'!F60=0,"-",'⑥固定資産償却'!F60)</f>
        <v>-</v>
      </c>
      <c r="L54" s="1389"/>
      <c r="M54" s="752"/>
      <c r="N54" s="1145"/>
      <c r="O54" s="1146"/>
      <c r="Q54" s="1203"/>
      <c r="R54" s="1252" t="s">
        <v>35</v>
      </c>
      <c r="S54" s="1253"/>
      <c r="T54" s="1253"/>
      <c r="U54" s="1254"/>
      <c r="V54" s="1131"/>
      <c r="W54" s="1132"/>
      <c r="X54" s="1133"/>
      <c r="Y54" s="1249">
        <f>SUM(Y45:Z53)</f>
        <v>0</v>
      </c>
      <c r="Z54" s="1250"/>
      <c r="AA54" s="1249">
        <f>SUM(AA45:AA53)</f>
        <v>0</v>
      </c>
      <c r="AB54" s="1250"/>
      <c r="AC54" s="52"/>
      <c r="AD54" s="1249">
        <f>SUM(AD45:AD53)</f>
        <v>0</v>
      </c>
      <c r="AE54" s="1256"/>
    </row>
    <row r="55" spans="1:31" ht="19.5" customHeight="1" thickBot="1">
      <c r="A55" s="1461"/>
      <c r="B55" s="1127" t="s">
        <v>35</v>
      </c>
      <c r="C55" s="1128"/>
      <c r="D55" s="1129"/>
      <c r="E55" s="1127"/>
      <c r="F55" s="1128"/>
      <c r="G55" s="1129"/>
      <c r="H55" s="1385"/>
      <c r="I55" s="1386"/>
      <c r="J55" s="57"/>
      <c r="K55" s="1383">
        <f>SUM(K45:K54)</f>
        <v>0</v>
      </c>
      <c r="L55" s="1384"/>
      <c r="M55" s="23">
        <f>SUM(M45:M54)</f>
        <v>0</v>
      </c>
      <c r="N55" s="1115">
        <f>SUM(N45:N54)</f>
        <v>0</v>
      </c>
      <c r="O55" s="1116"/>
      <c r="Q55" s="1117" t="s">
        <v>23</v>
      </c>
      <c r="R55" s="1118"/>
      <c r="S55" s="1118"/>
      <c r="T55" s="1118"/>
      <c r="U55" s="1251"/>
      <c r="V55" s="1120"/>
      <c r="W55" s="1121"/>
      <c r="X55" s="1122"/>
      <c r="Y55" s="1120"/>
      <c r="Z55" s="1122"/>
      <c r="AA55" s="1113">
        <f>SUM(K55,AA54)</f>
        <v>0</v>
      </c>
      <c r="AB55" s="1123"/>
      <c r="AC55" s="58"/>
      <c r="AD55" s="1113" t="e">
        <f>SUM(N35,#REF!,#REF!,AD39,#REF!,N55,AD54)</f>
        <v>#REF!</v>
      </c>
      <c r="AE55" s="1114"/>
    </row>
    <row r="56" spans="1:30" ht="13.5" thickBot="1">
      <c r="A56" s="53" t="s">
        <v>372</v>
      </c>
      <c r="K56" s="70"/>
      <c r="L56" s="70"/>
      <c r="S56" s="47" t="s">
        <v>52</v>
      </c>
      <c r="T56" s="1204">
        <f>T43</f>
        <v>0</v>
      </c>
      <c r="U56" s="1204"/>
      <c r="V56" s="1204"/>
      <c r="W56" s="1204"/>
      <c r="X56" s="47"/>
      <c r="Y56" s="1205" t="s">
        <v>53</v>
      </c>
      <c r="Z56" s="1205"/>
      <c r="AA56" s="1206">
        <f>AA43</f>
        <v>0</v>
      </c>
      <c r="AB56" s="1204"/>
      <c r="AC56" s="1204"/>
      <c r="AD56" s="1204"/>
    </row>
    <row r="57" spans="1:31" ht="13.5" thickBot="1">
      <c r="A57" s="1207" t="s">
        <v>27</v>
      </c>
      <c r="B57" s="1208"/>
      <c r="C57" s="1208"/>
      <c r="D57" s="1186"/>
      <c r="E57" s="1209" t="s">
        <v>169</v>
      </c>
      <c r="F57" s="1210"/>
      <c r="G57" s="1211"/>
      <c r="H57" s="1212" t="s">
        <v>248</v>
      </c>
      <c r="I57" s="1213"/>
      <c r="J57" s="59" t="s">
        <v>329</v>
      </c>
      <c r="K57" s="1214" t="s">
        <v>29</v>
      </c>
      <c r="L57" s="1215"/>
      <c r="M57" s="48" t="s">
        <v>50</v>
      </c>
      <c r="N57" s="1216" t="s">
        <v>31</v>
      </c>
      <c r="O57" s="1217"/>
      <c r="Q57" s="1207" t="s">
        <v>27</v>
      </c>
      <c r="R57" s="1208"/>
      <c r="S57" s="1208"/>
      <c r="T57" s="1208"/>
      <c r="U57" s="1186"/>
      <c r="V57" s="1218" t="s">
        <v>56</v>
      </c>
      <c r="W57" s="1219"/>
      <c r="X57" s="1220"/>
      <c r="Y57" s="1185" t="s">
        <v>28</v>
      </c>
      <c r="Z57" s="1186"/>
      <c r="AA57" s="1187" t="s">
        <v>29</v>
      </c>
      <c r="AB57" s="1188"/>
      <c r="AC57" s="54" t="s">
        <v>30</v>
      </c>
      <c r="AD57" s="1185" t="s">
        <v>31</v>
      </c>
      <c r="AE57" s="1189"/>
    </row>
    <row r="58" spans="1:31" ht="12.75">
      <c r="A58" s="1190" t="s">
        <v>200</v>
      </c>
      <c r="B58" s="1193" t="str">
        <f>IF('⑥固定資産償却'!C24=0,"-",'⑥固定資産償却'!C24)</f>
        <v>-</v>
      </c>
      <c r="C58" s="1194"/>
      <c r="D58" s="1194"/>
      <c r="E58" s="1195" t="str">
        <f>IF('⑥固定資産償却'!E24=0,"-",'⑥固定資産償却'!E24)</f>
        <v>-</v>
      </c>
      <c r="F58" s="1196"/>
      <c r="G58" s="1196"/>
      <c r="H58" s="1197">
        <f>'⑥固定資産償却'!D24</f>
        <v>0</v>
      </c>
      <c r="I58" s="1198"/>
      <c r="J58" s="1030" t="s">
        <v>329</v>
      </c>
      <c r="K58" s="1199">
        <f>'⑥固定資産償却'!F24</f>
        <v>0</v>
      </c>
      <c r="L58" s="1200"/>
      <c r="M58" s="750"/>
      <c r="N58" s="1183"/>
      <c r="O58" s="1184"/>
      <c r="Q58" s="1201"/>
      <c r="R58" s="1175"/>
      <c r="S58" s="1176"/>
      <c r="T58" s="1176"/>
      <c r="U58" s="1176"/>
      <c r="V58" s="1177"/>
      <c r="W58" s="1178"/>
      <c r="X58" s="1179"/>
      <c r="Y58" s="1175"/>
      <c r="Z58" s="1180"/>
      <c r="AA58" s="1181"/>
      <c r="AB58" s="1182"/>
      <c r="AC58" s="1027"/>
      <c r="AD58" s="1183"/>
      <c r="AE58" s="1184"/>
    </row>
    <row r="59" spans="1:31" ht="12.75">
      <c r="A59" s="1191"/>
      <c r="B59" s="1167" t="str">
        <f>IF('⑥固定資産償却'!C25=0,"-",'⑥固定資産償却'!C25)</f>
        <v>-</v>
      </c>
      <c r="C59" s="1168"/>
      <c r="D59" s="1168"/>
      <c r="E59" s="1169" t="str">
        <f>IF('⑥固定資産償却'!E25=0,"-",'⑥固定資産償却'!E25)</f>
        <v>-</v>
      </c>
      <c r="F59" s="1170"/>
      <c r="G59" s="1170"/>
      <c r="H59" s="1171">
        <f>'⑥固定資産償却'!D25</f>
        <v>0</v>
      </c>
      <c r="I59" s="1172"/>
      <c r="J59" s="755" t="s">
        <v>329</v>
      </c>
      <c r="K59" s="1173">
        <f>'⑥固定資産償却'!F25</f>
        <v>0</v>
      </c>
      <c r="L59" s="1174"/>
      <c r="M59" s="751"/>
      <c r="N59" s="1159"/>
      <c r="O59" s="1160"/>
      <c r="Q59" s="1202"/>
      <c r="R59" s="1151"/>
      <c r="S59" s="1152"/>
      <c r="T59" s="1152"/>
      <c r="U59" s="1152"/>
      <c r="V59" s="1153"/>
      <c r="W59" s="1154"/>
      <c r="X59" s="1155"/>
      <c r="Y59" s="1151"/>
      <c r="Z59" s="1156"/>
      <c r="AA59" s="1157"/>
      <c r="AB59" s="1158"/>
      <c r="AC59" s="1028"/>
      <c r="AD59" s="1159"/>
      <c r="AE59" s="1160"/>
    </row>
    <row r="60" spans="1:31" ht="12.75">
      <c r="A60" s="1191"/>
      <c r="B60" s="1167" t="str">
        <f>IF('⑥固定資産償却'!C26=0,"-",'⑥固定資産償却'!C26)</f>
        <v>-</v>
      </c>
      <c r="C60" s="1168"/>
      <c r="D60" s="1168"/>
      <c r="E60" s="1169" t="str">
        <f>IF('⑥固定資産償却'!E26=0,"-",'⑥固定資産償却'!E26)</f>
        <v>-</v>
      </c>
      <c r="F60" s="1170"/>
      <c r="G60" s="1170"/>
      <c r="H60" s="1171">
        <f>'⑥固定資産償却'!D26</f>
        <v>0</v>
      </c>
      <c r="I60" s="1172"/>
      <c r="J60" s="755" t="s">
        <v>329</v>
      </c>
      <c r="K60" s="1173">
        <f>'⑥固定資産償却'!F26</f>
        <v>0</v>
      </c>
      <c r="L60" s="1174"/>
      <c r="M60" s="751"/>
      <c r="N60" s="1159"/>
      <c r="O60" s="1160"/>
      <c r="Q60" s="1202"/>
      <c r="R60" s="1151"/>
      <c r="S60" s="1152"/>
      <c r="T60" s="1152"/>
      <c r="U60" s="1152"/>
      <c r="V60" s="1153"/>
      <c r="W60" s="1154"/>
      <c r="X60" s="1155"/>
      <c r="Y60" s="1151"/>
      <c r="Z60" s="1156"/>
      <c r="AA60" s="1157"/>
      <c r="AB60" s="1158"/>
      <c r="AC60" s="1028"/>
      <c r="AD60" s="1159"/>
      <c r="AE60" s="1160"/>
    </row>
    <row r="61" spans="1:31" ht="12.75">
      <c r="A61" s="1191"/>
      <c r="B61" s="1167" t="str">
        <f>IF('⑥固定資産償却'!C27=0,"-",'⑥固定資産償却'!C27)</f>
        <v>-</v>
      </c>
      <c r="C61" s="1168"/>
      <c r="D61" s="1168"/>
      <c r="E61" s="1169" t="str">
        <f>IF('⑥固定資産償却'!E27=0,"-",'⑥固定資産償却'!E27)</f>
        <v>-</v>
      </c>
      <c r="F61" s="1170"/>
      <c r="G61" s="1170"/>
      <c r="H61" s="1171">
        <f>'⑥固定資産償却'!D27</f>
        <v>0</v>
      </c>
      <c r="I61" s="1172"/>
      <c r="J61" s="755" t="s">
        <v>329</v>
      </c>
      <c r="K61" s="1173">
        <f>'⑥固定資産償却'!F27</f>
        <v>0</v>
      </c>
      <c r="L61" s="1174"/>
      <c r="M61" s="751"/>
      <c r="N61" s="1159"/>
      <c r="O61" s="1160"/>
      <c r="Q61" s="1202"/>
      <c r="R61" s="1151"/>
      <c r="S61" s="1152"/>
      <c r="T61" s="1152"/>
      <c r="U61" s="1152"/>
      <c r="V61" s="1153"/>
      <c r="W61" s="1154"/>
      <c r="X61" s="1155"/>
      <c r="Y61" s="1151"/>
      <c r="Z61" s="1156"/>
      <c r="AA61" s="1157"/>
      <c r="AB61" s="1158"/>
      <c r="AC61" s="1028"/>
      <c r="AD61" s="1159"/>
      <c r="AE61" s="1160"/>
    </row>
    <row r="62" spans="1:31" ht="12.75">
      <c r="A62" s="1191"/>
      <c r="B62" s="1167" t="str">
        <f>IF('⑥固定資産償却'!C28=0,"-",'⑥固定資産償却'!C28)</f>
        <v>-</v>
      </c>
      <c r="C62" s="1168"/>
      <c r="D62" s="1168"/>
      <c r="E62" s="1169" t="str">
        <f>IF('⑥固定資産償却'!E28=0,"-",'⑥固定資産償却'!E28)</f>
        <v>-</v>
      </c>
      <c r="F62" s="1170"/>
      <c r="G62" s="1170"/>
      <c r="H62" s="1171">
        <f>'⑥固定資産償却'!D28</f>
        <v>0</v>
      </c>
      <c r="I62" s="1172"/>
      <c r="J62" s="755" t="s">
        <v>329</v>
      </c>
      <c r="K62" s="1173">
        <f>'⑥固定資産償却'!F28</f>
        <v>0</v>
      </c>
      <c r="L62" s="1174"/>
      <c r="M62" s="751"/>
      <c r="N62" s="1159"/>
      <c r="O62" s="1160"/>
      <c r="Q62" s="1202"/>
      <c r="R62" s="1151"/>
      <c r="S62" s="1152"/>
      <c r="T62" s="1152"/>
      <c r="U62" s="1152"/>
      <c r="V62" s="1153"/>
      <c r="W62" s="1154"/>
      <c r="X62" s="1155"/>
      <c r="Y62" s="1151"/>
      <c r="Z62" s="1156"/>
      <c r="AA62" s="1157"/>
      <c r="AB62" s="1158"/>
      <c r="AC62" s="1028"/>
      <c r="AD62" s="1159"/>
      <c r="AE62" s="1160"/>
    </row>
    <row r="63" spans="1:31" ht="12.75">
      <c r="A63" s="1191"/>
      <c r="B63" s="1167" t="str">
        <f>IF('⑥固定資産償却'!C29=0,"-",'⑥固定資産償却'!C29)</f>
        <v>-</v>
      </c>
      <c r="C63" s="1168"/>
      <c r="D63" s="1168"/>
      <c r="E63" s="1169" t="str">
        <f>IF('⑥固定資産償却'!E29=0,"-",'⑥固定資産償却'!E29)</f>
        <v>-</v>
      </c>
      <c r="F63" s="1170"/>
      <c r="G63" s="1170"/>
      <c r="H63" s="1171">
        <f>'⑥固定資産償却'!D29</f>
        <v>0</v>
      </c>
      <c r="I63" s="1172"/>
      <c r="J63" s="755" t="s">
        <v>329</v>
      </c>
      <c r="K63" s="1173">
        <f>'⑥固定資産償却'!F29</f>
        <v>0</v>
      </c>
      <c r="L63" s="1174"/>
      <c r="M63" s="751"/>
      <c r="N63" s="1159"/>
      <c r="O63" s="1160"/>
      <c r="Q63" s="1202"/>
      <c r="R63" s="1161"/>
      <c r="S63" s="1162"/>
      <c r="T63" s="1162"/>
      <c r="U63" s="1162"/>
      <c r="V63" s="1163"/>
      <c r="W63" s="1164"/>
      <c r="X63" s="1165"/>
      <c r="Y63" s="1161"/>
      <c r="Z63" s="1166"/>
      <c r="AA63" s="1149"/>
      <c r="AB63" s="1150"/>
      <c r="AC63" s="1029"/>
      <c r="AD63" s="1145"/>
      <c r="AE63" s="1146"/>
    </row>
    <row r="64" spans="1:31" ht="13.5" thickBot="1">
      <c r="A64" s="1191"/>
      <c r="B64" s="1137"/>
      <c r="C64" s="1138"/>
      <c r="D64" s="1138"/>
      <c r="E64" s="1139"/>
      <c r="F64" s="1140"/>
      <c r="G64" s="1141"/>
      <c r="H64" s="1142"/>
      <c r="I64" s="1142"/>
      <c r="J64" s="756"/>
      <c r="K64" s="1143"/>
      <c r="L64" s="1144"/>
      <c r="M64" s="752"/>
      <c r="N64" s="1145"/>
      <c r="O64" s="1146"/>
      <c r="Q64" s="1203"/>
      <c r="R64" s="1124" t="s">
        <v>35</v>
      </c>
      <c r="S64" s="1125"/>
      <c r="T64" s="1125"/>
      <c r="U64" s="1126"/>
      <c r="V64" s="1127"/>
      <c r="W64" s="1128"/>
      <c r="X64" s="1129"/>
      <c r="Y64" s="1115">
        <f>SUM(Y58:Z63)</f>
        <v>0</v>
      </c>
      <c r="Z64" s="1130"/>
      <c r="AA64" s="1147">
        <f>SUM(AA58:AA63)</f>
        <v>0</v>
      </c>
      <c r="AB64" s="1148"/>
      <c r="AC64" s="52">
        <f>SUM(AC58:AC63)</f>
        <v>0</v>
      </c>
      <c r="AD64" s="1115">
        <f>SUM(AD58:AD63)</f>
        <v>0</v>
      </c>
      <c r="AE64" s="1116"/>
    </row>
    <row r="65" spans="1:31" ht="13.5" thickBot="1">
      <c r="A65" s="1192"/>
      <c r="B65" s="1131" t="s">
        <v>35</v>
      </c>
      <c r="C65" s="1132"/>
      <c r="D65" s="1133"/>
      <c r="E65" s="1127"/>
      <c r="F65" s="1128"/>
      <c r="G65" s="1129"/>
      <c r="H65" s="1134">
        <f>SUM(H58:H64)</f>
        <v>0</v>
      </c>
      <c r="I65" s="1134"/>
      <c r="J65" s="57" t="s">
        <v>329</v>
      </c>
      <c r="K65" s="1135">
        <f>SUM(K58:K64)</f>
        <v>0</v>
      </c>
      <c r="L65" s="1136"/>
      <c r="M65" s="23">
        <f>SUM(M58:M64)</f>
        <v>0</v>
      </c>
      <c r="N65" s="1115">
        <f>SUM(N58:N64)</f>
        <v>0</v>
      </c>
      <c r="O65" s="1116"/>
      <c r="Q65" s="1117" t="s">
        <v>23</v>
      </c>
      <c r="R65" s="1118"/>
      <c r="S65" s="1118"/>
      <c r="T65" s="1118"/>
      <c r="U65" s="1119"/>
      <c r="V65" s="1120"/>
      <c r="W65" s="1121"/>
      <c r="X65" s="1122"/>
      <c r="Y65" s="1121"/>
      <c r="Z65" s="1122"/>
      <c r="AA65" s="1113">
        <f>SUM(K65,AA64)</f>
        <v>0</v>
      </c>
      <c r="AB65" s="1123"/>
      <c r="AC65" s="58"/>
      <c r="AD65" s="1113" t="e">
        <f>SUM(N46,#REF!,N54,AD50,#REF!,N65,AD64)</f>
        <v>#REF!</v>
      </c>
      <c r="AE65" s="1114"/>
    </row>
    <row r="71" ht="12.75"/>
    <row r="72" ht="12.75"/>
    <row r="73" ht="12.75"/>
    <row r="74" ht="12.75"/>
    <row r="75" ht="12.75"/>
    <row r="76" ht="12.75"/>
    <row r="77" ht="12.75"/>
  </sheetData>
  <sheetProtection/>
  <mergeCells count="481">
    <mergeCell ref="V46:X46"/>
    <mergeCell ref="Y45:Z45"/>
    <mergeCell ref="V45:X45"/>
    <mergeCell ref="AA45:AB45"/>
    <mergeCell ref="N54:O54"/>
    <mergeCell ref="V52:X52"/>
    <mergeCell ref="Y52:Z52"/>
    <mergeCell ref="AA52:AB52"/>
    <mergeCell ref="R53:U53"/>
    <mergeCell ref="V53:X53"/>
    <mergeCell ref="Y43:Z43"/>
    <mergeCell ref="N53:O53"/>
    <mergeCell ref="N52:O52"/>
    <mergeCell ref="N50:O50"/>
    <mergeCell ref="N51:O51"/>
    <mergeCell ref="N49:O49"/>
    <mergeCell ref="N45:O45"/>
    <mergeCell ref="N48:O48"/>
    <mergeCell ref="V47:X47"/>
    <mergeCell ref="R52:U52"/>
    <mergeCell ref="Y53:Z53"/>
    <mergeCell ref="AA53:AB53"/>
    <mergeCell ref="R50:U50"/>
    <mergeCell ref="V50:X50"/>
    <mergeCell ref="Y50:Z50"/>
    <mergeCell ref="AA47:AB47"/>
    <mergeCell ref="AA49:AB49"/>
    <mergeCell ref="Y49:Z49"/>
    <mergeCell ref="AA50:AB50"/>
    <mergeCell ref="Y46:Z46"/>
    <mergeCell ref="AD49:AE49"/>
    <mergeCell ref="AA46:AB46"/>
    <mergeCell ref="B53:D53"/>
    <mergeCell ref="E53:G53"/>
    <mergeCell ref="H53:I53"/>
    <mergeCell ref="K53:L53"/>
    <mergeCell ref="B52:D52"/>
    <mergeCell ref="E52:G52"/>
    <mergeCell ref="H52:I52"/>
    <mergeCell ref="K52:L52"/>
    <mergeCell ref="B51:D51"/>
    <mergeCell ref="E51:G51"/>
    <mergeCell ref="H51:I51"/>
    <mergeCell ref="K51:L51"/>
    <mergeCell ref="B50:D50"/>
    <mergeCell ref="E50:G50"/>
    <mergeCell ref="H50:I50"/>
    <mergeCell ref="K50:L50"/>
    <mergeCell ref="B48:D48"/>
    <mergeCell ref="E48:G48"/>
    <mergeCell ref="H48:I48"/>
    <mergeCell ref="K48:L48"/>
    <mergeCell ref="A45:A55"/>
    <mergeCell ref="A20:C21"/>
    <mergeCell ref="B47:D47"/>
    <mergeCell ref="E47:G47"/>
    <mergeCell ref="B36:B41"/>
    <mergeCell ref="E49:G49"/>
    <mergeCell ref="B45:D45"/>
    <mergeCell ref="A33:A41"/>
    <mergeCell ref="B33:D35"/>
    <mergeCell ref="E34:G34"/>
    <mergeCell ref="I20:K21"/>
    <mergeCell ref="R40:R41"/>
    <mergeCell ref="Q33:Q41"/>
    <mergeCell ref="E35:G35"/>
    <mergeCell ref="H44:I44"/>
    <mergeCell ref="K44:L44"/>
    <mergeCell ref="AD40:AE40"/>
    <mergeCell ref="S39:T39"/>
    <mergeCell ref="S34:T34"/>
    <mergeCell ref="K40:L40"/>
    <mergeCell ref="N35:O35"/>
    <mergeCell ref="K41:L41"/>
    <mergeCell ref="N34:O34"/>
    <mergeCell ref="S35:T35"/>
    <mergeCell ref="S38:T38"/>
    <mergeCell ref="S36:T36"/>
    <mergeCell ref="E45:G45"/>
    <mergeCell ref="K45:L45"/>
    <mergeCell ref="U41:W41"/>
    <mergeCell ref="U37:W37"/>
    <mergeCell ref="E41:G41"/>
    <mergeCell ref="U39:W39"/>
    <mergeCell ref="S40:T40"/>
    <mergeCell ref="U40:W40"/>
    <mergeCell ref="H41:I41"/>
    <mergeCell ref="N40:O40"/>
    <mergeCell ref="S41:T41"/>
    <mergeCell ref="U38:W38"/>
    <mergeCell ref="AA36:AB36"/>
    <mergeCell ref="U34:W34"/>
    <mergeCell ref="X34:Y34"/>
    <mergeCell ref="AA34:AB34"/>
    <mergeCell ref="X39:Y39"/>
    <mergeCell ref="X40:Y40"/>
    <mergeCell ref="AA40:AB40"/>
    <mergeCell ref="G24:H24"/>
    <mergeCell ref="S37:T37"/>
    <mergeCell ref="AA37:AB37"/>
    <mergeCell ref="S33:T33"/>
    <mergeCell ref="U33:W33"/>
    <mergeCell ref="H46:I46"/>
    <mergeCell ref="H45:I45"/>
    <mergeCell ref="AA32:AB32"/>
    <mergeCell ref="U32:W32"/>
    <mergeCell ref="Q32:T32"/>
    <mergeCell ref="K14:L14"/>
    <mergeCell ref="I15:J15"/>
    <mergeCell ref="AD32:AE32"/>
    <mergeCell ref="U36:W36"/>
    <mergeCell ref="X37:Y37"/>
    <mergeCell ref="AD36:AE36"/>
    <mergeCell ref="AD37:AE37"/>
    <mergeCell ref="AD34:AE34"/>
    <mergeCell ref="AD35:AE35"/>
    <mergeCell ref="X32:Y32"/>
    <mergeCell ref="S11:U11"/>
    <mergeCell ref="S13:U13"/>
    <mergeCell ref="S12:U12"/>
    <mergeCell ref="V14:X14"/>
    <mergeCell ref="V15:X15"/>
    <mergeCell ref="E22:F22"/>
    <mergeCell ref="G22:H22"/>
    <mergeCell ref="O14:Q14"/>
    <mergeCell ref="M19:AD19"/>
    <mergeCell ref="G16:I16"/>
    <mergeCell ref="S8:U8"/>
    <mergeCell ref="O10:Q10"/>
    <mergeCell ref="M4:N4"/>
    <mergeCell ref="V11:X11"/>
    <mergeCell ref="V12:X12"/>
    <mergeCell ref="V13:X13"/>
    <mergeCell ref="S9:U9"/>
    <mergeCell ref="S10:U10"/>
    <mergeCell ref="V9:X9"/>
    <mergeCell ref="V10:X10"/>
    <mergeCell ref="Y4:AD5"/>
    <mergeCell ref="V6:X6"/>
    <mergeCell ref="V7:X7"/>
    <mergeCell ref="V5:X5"/>
    <mergeCell ref="V4:X4"/>
    <mergeCell ref="V8:X8"/>
    <mergeCell ref="I12:J12"/>
    <mergeCell ref="K11:L11"/>
    <mergeCell ref="K12:L12"/>
    <mergeCell ref="M11:N11"/>
    <mergeCell ref="M12:N12"/>
    <mergeCell ref="K8:L8"/>
    <mergeCell ref="I10:J10"/>
    <mergeCell ref="K9:L9"/>
    <mergeCell ref="M10:N10"/>
    <mergeCell ref="B6:D6"/>
    <mergeCell ref="B7:D7"/>
    <mergeCell ref="B11:D11"/>
    <mergeCell ref="E7:H7"/>
    <mergeCell ref="E8:H8"/>
    <mergeCell ref="K4:L5"/>
    <mergeCell ref="K6:L6"/>
    <mergeCell ref="K7:L7"/>
    <mergeCell ref="I11:J11"/>
    <mergeCell ref="I8:J8"/>
    <mergeCell ref="A4:D5"/>
    <mergeCell ref="E4:H5"/>
    <mergeCell ref="I4:J5"/>
    <mergeCell ref="I6:J6"/>
    <mergeCell ref="A6:A15"/>
    <mergeCell ref="I14:J14"/>
    <mergeCell ref="I9:J9"/>
    <mergeCell ref="E9:H9"/>
    <mergeCell ref="E14:H14"/>
    <mergeCell ref="E15:H15"/>
    <mergeCell ref="S14:U14"/>
    <mergeCell ref="O5:Q5"/>
    <mergeCell ref="N44:O44"/>
    <mergeCell ref="K55:L55"/>
    <mergeCell ref="H55:I55"/>
    <mergeCell ref="H54:I54"/>
    <mergeCell ref="K54:L54"/>
    <mergeCell ref="K46:L46"/>
    <mergeCell ref="H49:I49"/>
    <mergeCell ref="N55:O55"/>
    <mergeCell ref="H47:I47"/>
    <mergeCell ref="K47:L47"/>
    <mergeCell ref="A44:D44"/>
    <mergeCell ref="E44:G44"/>
    <mergeCell ref="C40:D40"/>
    <mergeCell ref="B54:D54"/>
    <mergeCell ref="E46:G46"/>
    <mergeCell ref="E54:G54"/>
    <mergeCell ref="B46:D46"/>
    <mergeCell ref="B49:D49"/>
    <mergeCell ref="E40:G40"/>
    <mergeCell ref="C41:D41"/>
    <mergeCell ref="E36:G36"/>
    <mergeCell ref="H36:I36"/>
    <mergeCell ref="E38:G38"/>
    <mergeCell ref="H40:I40"/>
    <mergeCell ref="E39:G39"/>
    <mergeCell ref="H39:I39"/>
    <mergeCell ref="M5:N5"/>
    <mergeCell ref="M6:N6"/>
    <mergeCell ref="O4:R4"/>
    <mergeCell ref="S7:U7"/>
    <mergeCell ref="S4:U4"/>
    <mergeCell ref="S5:U5"/>
    <mergeCell ref="S6:U6"/>
    <mergeCell ref="M15:N15"/>
    <mergeCell ref="K13:L13"/>
    <mergeCell ref="O6:Q6"/>
    <mergeCell ref="O7:Q7"/>
    <mergeCell ref="O9:Q9"/>
    <mergeCell ref="M7:N7"/>
    <mergeCell ref="K10:L10"/>
    <mergeCell ref="O8:Q8"/>
    <mergeCell ref="M8:N8"/>
    <mergeCell ref="M9:N9"/>
    <mergeCell ref="S15:U15"/>
    <mergeCell ref="I7:J7"/>
    <mergeCell ref="I13:J13"/>
    <mergeCell ref="O15:Q15"/>
    <mergeCell ref="O11:Q11"/>
    <mergeCell ref="O12:Q12"/>
    <mergeCell ref="O13:Q13"/>
    <mergeCell ref="M13:N13"/>
    <mergeCell ref="K15:L15"/>
    <mergeCell ref="M14:N14"/>
    <mergeCell ref="A29:C29"/>
    <mergeCell ref="K34:L34"/>
    <mergeCell ref="A30:AE30"/>
    <mergeCell ref="AD33:AE33"/>
    <mergeCell ref="AA33:AB33"/>
    <mergeCell ref="N32:O32"/>
    <mergeCell ref="E32:G32"/>
    <mergeCell ref="N33:O33"/>
    <mergeCell ref="E33:G33"/>
    <mergeCell ref="H32:I32"/>
    <mergeCell ref="H33:I33"/>
    <mergeCell ref="E29:F29"/>
    <mergeCell ref="I29:K29"/>
    <mergeCell ref="G29:H29"/>
    <mergeCell ref="G27:H27"/>
    <mergeCell ref="I27:K27"/>
    <mergeCell ref="I28:K28"/>
    <mergeCell ref="G28:H28"/>
    <mergeCell ref="E28:F28"/>
    <mergeCell ref="K32:L32"/>
    <mergeCell ref="E26:F26"/>
    <mergeCell ref="A25:C25"/>
    <mergeCell ref="A26:C26"/>
    <mergeCell ref="E27:F27"/>
    <mergeCell ref="Q16:S16"/>
    <mergeCell ref="Q17:S17"/>
    <mergeCell ref="N16:P16"/>
    <mergeCell ref="A24:C24"/>
    <mergeCell ref="N17:P17"/>
    <mergeCell ref="A22:C22"/>
    <mergeCell ref="A23:C23"/>
    <mergeCell ref="E23:F23"/>
    <mergeCell ref="G23:H23"/>
    <mergeCell ref="E24:F24"/>
    <mergeCell ref="Q44:U44"/>
    <mergeCell ref="AA44:AB44"/>
    <mergeCell ref="I24:K24"/>
    <mergeCell ref="A27:C27"/>
    <mergeCell ref="G25:H25"/>
    <mergeCell ref="G26:H26"/>
    <mergeCell ref="A16:A17"/>
    <mergeCell ref="B16:D17"/>
    <mergeCell ref="A19:K19"/>
    <mergeCell ref="A18:AE18"/>
    <mergeCell ref="E16:F16"/>
    <mergeCell ref="E17:F17"/>
    <mergeCell ref="K16:M17"/>
    <mergeCell ref="G17:I17"/>
    <mergeCell ref="D20:H20"/>
    <mergeCell ref="B13:D13"/>
    <mergeCell ref="B14:D14"/>
    <mergeCell ref="K37:L37"/>
    <mergeCell ref="I26:K26"/>
    <mergeCell ref="B15:D15"/>
    <mergeCell ref="C36:D36"/>
    <mergeCell ref="A31:O31"/>
    <mergeCell ref="N36:O36"/>
    <mergeCell ref="E21:F21"/>
    <mergeCell ref="G21:H21"/>
    <mergeCell ref="B12:D12"/>
    <mergeCell ref="B9:D9"/>
    <mergeCell ref="B10:D10"/>
    <mergeCell ref="B8:D8"/>
    <mergeCell ref="K35:L35"/>
    <mergeCell ref="A28:C28"/>
    <mergeCell ref="I25:K25"/>
    <mergeCell ref="I22:K22"/>
    <mergeCell ref="I23:K23"/>
    <mergeCell ref="E25:F25"/>
    <mergeCell ref="E55:G55"/>
    <mergeCell ref="Y47:Z47"/>
    <mergeCell ref="Y48:Z48"/>
    <mergeCell ref="R49:U49"/>
    <mergeCell ref="R48:U48"/>
    <mergeCell ref="V48:X48"/>
    <mergeCell ref="K49:L49"/>
    <mergeCell ref="R47:U47"/>
    <mergeCell ref="N47:O47"/>
    <mergeCell ref="V54:X54"/>
    <mergeCell ref="T43:W43"/>
    <mergeCell ref="R45:U45"/>
    <mergeCell ref="N46:O46"/>
    <mergeCell ref="X33:Y33"/>
    <mergeCell ref="X38:Y38"/>
    <mergeCell ref="X41:Y41"/>
    <mergeCell ref="X36:Y36"/>
    <mergeCell ref="V44:X44"/>
    <mergeCell ref="N41:O41"/>
    <mergeCell ref="B55:D55"/>
    <mergeCell ref="AD38:AE38"/>
    <mergeCell ref="V49:X49"/>
    <mergeCell ref="AA55:AB55"/>
    <mergeCell ref="AD55:AE55"/>
    <mergeCell ref="R33:R39"/>
    <mergeCell ref="U35:W35"/>
    <mergeCell ref="X35:Y35"/>
    <mergeCell ref="AA35:AB35"/>
    <mergeCell ref="AA38:AB38"/>
    <mergeCell ref="AD44:AE44"/>
    <mergeCell ref="AD45:AE45"/>
    <mergeCell ref="AD46:AE46"/>
    <mergeCell ref="AD47:AE47"/>
    <mergeCell ref="AD48:AE48"/>
    <mergeCell ref="AA39:AB39"/>
    <mergeCell ref="AD39:AE39"/>
    <mergeCell ref="AA43:AD43"/>
    <mergeCell ref="AA48:AB48"/>
    <mergeCell ref="AA41:AB41"/>
    <mergeCell ref="AD54:AE54"/>
    <mergeCell ref="AA54:AB54"/>
    <mergeCell ref="AD52:AE52"/>
    <mergeCell ref="AD50:AE50"/>
    <mergeCell ref="AD51:AE51"/>
    <mergeCell ref="AD53:AE53"/>
    <mergeCell ref="AA51:AB51"/>
    <mergeCell ref="Y54:Z54"/>
    <mergeCell ref="Q55:U55"/>
    <mergeCell ref="V55:X55"/>
    <mergeCell ref="Y55:Z55"/>
    <mergeCell ref="R54:U54"/>
    <mergeCell ref="Q45:Q54"/>
    <mergeCell ref="R46:U46"/>
    <mergeCell ref="R51:U51"/>
    <mergeCell ref="V51:X51"/>
    <mergeCell ref="Y51:Z51"/>
    <mergeCell ref="A3:AE3"/>
    <mergeCell ref="Y44:Z44"/>
    <mergeCell ref="AD41:AE41"/>
    <mergeCell ref="K36:L36"/>
    <mergeCell ref="C37:D37"/>
    <mergeCell ref="E37:G37"/>
    <mergeCell ref="H37:I37"/>
    <mergeCell ref="C38:D38"/>
    <mergeCell ref="N37:O37"/>
    <mergeCell ref="H38:I38"/>
    <mergeCell ref="K38:L38"/>
    <mergeCell ref="N38:O38"/>
    <mergeCell ref="N39:O39"/>
    <mergeCell ref="C39:D39"/>
    <mergeCell ref="K39:L39"/>
    <mergeCell ref="T31:W31"/>
    <mergeCell ref="H35:I35"/>
    <mergeCell ref="H34:I34"/>
    <mergeCell ref="A32:D32"/>
    <mergeCell ref="K33:L33"/>
    <mergeCell ref="Y31:Z31"/>
    <mergeCell ref="AA31:AD31"/>
    <mergeCell ref="A1:E1"/>
    <mergeCell ref="F1:AE1"/>
    <mergeCell ref="AA2:AD2"/>
    <mergeCell ref="A2:X2"/>
    <mergeCell ref="Y2:Z2"/>
    <mergeCell ref="T17:U17"/>
    <mergeCell ref="T16:U16"/>
    <mergeCell ref="E6:H6"/>
    <mergeCell ref="T56:W56"/>
    <mergeCell ref="Y56:Z56"/>
    <mergeCell ref="AA56:AD56"/>
    <mergeCell ref="A57:D57"/>
    <mergeCell ref="E57:G57"/>
    <mergeCell ref="H57:I57"/>
    <mergeCell ref="K57:L57"/>
    <mergeCell ref="N57:O57"/>
    <mergeCell ref="Q57:U57"/>
    <mergeCell ref="V57:X57"/>
    <mergeCell ref="Y57:Z57"/>
    <mergeCell ref="AA57:AB57"/>
    <mergeCell ref="AD57:AE57"/>
    <mergeCell ref="A58:A65"/>
    <mergeCell ref="B58:D58"/>
    <mergeCell ref="E58:G58"/>
    <mergeCell ref="H58:I58"/>
    <mergeCell ref="K58:L58"/>
    <mergeCell ref="N58:O58"/>
    <mergeCell ref="Q58:Q64"/>
    <mergeCell ref="R58:U58"/>
    <mergeCell ref="V58:X58"/>
    <mergeCell ref="Y58:Z58"/>
    <mergeCell ref="AA58:AB58"/>
    <mergeCell ref="AD58:AE58"/>
    <mergeCell ref="B59:D59"/>
    <mergeCell ref="E59:G59"/>
    <mergeCell ref="H59:I59"/>
    <mergeCell ref="K59:L59"/>
    <mergeCell ref="N59:O59"/>
    <mergeCell ref="R59:U59"/>
    <mergeCell ref="V59:X59"/>
    <mergeCell ref="Y59:Z59"/>
    <mergeCell ref="AA59:AB59"/>
    <mergeCell ref="AD59:AE59"/>
    <mergeCell ref="B60:D60"/>
    <mergeCell ref="E60:G60"/>
    <mergeCell ref="H60:I60"/>
    <mergeCell ref="K60:L60"/>
    <mergeCell ref="N60:O60"/>
    <mergeCell ref="R60:U60"/>
    <mergeCell ref="V60:X60"/>
    <mergeCell ref="Y60:Z60"/>
    <mergeCell ref="AA60:AB60"/>
    <mergeCell ref="AD60:AE60"/>
    <mergeCell ref="B61:D61"/>
    <mergeCell ref="E61:G61"/>
    <mergeCell ref="H61:I61"/>
    <mergeCell ref="K61:L61"/>
    <mergeCell ref="N61:O61"/>
    <mergeCell ref="R61:U61"/>
    <mergeCell ref="V61:X61"/>
    <mergeCell ref="Y61:Z61"/>
    <mergeCell ref="AA61:AB61"/>
    <mergeCell ref="AD61:AE61"/>
    <mergeCell ref="B62:D62"/>
    <mergeCell ref="E62:G62"/>
    <mergeCell ref="H62:I62"/>
    <mergeCell ref="K62:L62"/>
    <mergeCell ref="N62:O62"/>
    <mergeCell ref="AD62:AE62"/>
    <mergeCell ref="R63:U63"/>
    <mergeCell ref="V63:X63"/>
    <mergeCell ref="AD63:AE63"/>
    <mergeCell ref="Y63:Z63"/>
    <mergeCell ref="B63:D63"/>
    <mergeCell ref="E63:G63"/>
    <mergeCell ref="H63:I63"/>
    <mergeCell ref="K63:L63"/>
    <mergeCell ref="N63:O63"/>
    <mergeCell ref="H64:I64"/>
    <mergeCell ref="K64:L64"/>
    <mergeCell ref="N64:O64"/>
    <mergeCell ref="AA64:AB64"/>
    <mergeCell ref="AA63:AB63"/>
    <mergeCell ref="R62:U62"/>
    <mergeCell ref="V62:X62"/>
    <mergeCell ref="Y62:Z62"/>
    <mergeCell ref="AA62:AB62"/>
    <mergeCell ref="AA65:AB65"/>
    <mergeCell ref="R64:U64"/>
    <mergeCell ref="V64:X64"/>
    <mergeCell ref="Y64:Z64"/>
    <mergeCell ref="B65:D65"/>
    <mergeCell ref="E65:G65"/>
    <mergeCell ref="H65:I65"/>
    <mergeCell ref="K65:L65"/>
    <mergeCell ref="B64:D64"/>
    <mergeCell ref="E64:G64"/>
    <mergeCell ref="E10:H10"/>
    <mergeCell ref="E11:H11"/>
    <mergeCell ref="E12:H12"/>
    <mergeCell ref="E13:H13"/>
    <mergeCell ref="AD65:AE65"/>
    <mergeCell ref="AD64:AE64"/>
    <mergeCell ref="N65:O65"/>
    <mergeCell ref="Q65:U65"/>
    <mergeCell ref="V65:X65"/>
    <mergeCell ref="Y65:Z65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r:id="rId3"/>
  <rowBreaks count="1" manualBreakCount="1">
    <brk id="30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2"/>
  <sheetViews>
    <sheetView view="pageBreakPreview" zoomScale="75" zoomScaleNormal="75" zoomScaleSheetLayoutView="75" zoomScalePageLayoutView="0" workbookViewId="0" topLeftCell="A1">
      <selection activeCell="V22" sqref="V22"/>
    </sheetView>
  </sheetViews>
  <sheetFormatPr defaultColWidth="9.140625" defaultRowHeight="12"/>
  <cols>
    <col min="1" max="1" width="3.7109375" style="75" customWidth="1"/>
    <col min="2" max="2" width="1.7109375" style="75" customWidth="1"/>
    <col min="3" max="3" width="16.7109375" style="75" customWidth="1"/>
    <col min="4" max="5" width="6.7109375" style="75" customWidth="1"/>
    <col min="6" max="18" width="10.7109375" style="75" customWidth="1"/>
    <col min="19" max="16384" width="9.140625" style="24" customWidth="1"/>
  </cols>
  <sheetData>
    <row r="1" ht="19.5" customHeight="1">
      <c r="A1" s="74" t="s">
        <v>330</v>
      </c>
    </row>
    <row r="2" spans="1:18" ht="18" customHeight="1" thickBot="1">
      <c r="A2" s="76" t="s">
        <v>310</v>
      </c>
      <c r="I2" s="77" t="s">
        <v>52</v>
      </c>
      <c r="J2" s="1492">
        <f>'表紙'!C19</f>
        <v>0</v>
      </c>
      <c r="K2" s="1492"/>
      <c r="L2" s="77" t="s">
        <v>53</v>
      </c>
      <c r="M2" s="1493">
        <f>'①経概況'!AA2</f>
        <v>0</v>
      </c>
      <c r="N2" s="1493"/>
      <c r="R2" s="78" t="s">
        <v>214</v>
      </c>
    </row>
    <row r="3" spans="1:18" ht="21" customHeight="1">
      <c r="A3" s="1494" t="s">
        <v>235</v>
      </c>
      <c r="B3" s="1495"/>
      <c r="C3" s="1495"/>
      <c r="D3" s="1495"/>
      <c r="E3" s="1496"/>
      <c r="F3" s="133" t="s">
        <v>147</v>
      </c>
      <c r="G3" s="64" t="s">
        <v>146</v>
      </c>
      <c r="H3" s="134" t="s">
        <v>40</v>
      </c>
      <c r="I3" s="135" t="s">
        <v>143</v>
      </c>
      <c r="J3" s="136" t="s">
        <v>41</v>
      </c>
      <c r="K3" s="64" t="s">
        <v>42</v>
      </c>
      <c r="L3" s="64" t="s">
        <v>43</v>
      </c>
      <c r="M3" s="64" t="s">
        <v>44</v>
      </c>
      <c r="N3" s="64" t="s">
        <v>45</v>
      </c>
      <c r="O3" s="64" t="s">
        <v>46</v>
      </c>
      <c r="P3" s="64" t="s">
        <v>47</v>
      </c>
      <c r="Q3" s="64" t="s">
        <v>144</v>
      </c>
      <c r="R3" s="137" t="s">
        <v>145</v>
      </c>
    </row>
    <row r="4" spans="1:58" ht="21" customHeight="1" thickBot="1">
      <c r="A4" s="1497" t="s">
        <v>331</v>
      </c>
      <c r="B4" s="1498"/>
      <c r="C4" s="1498"/>
      <c r="D4" s="1498"/>
      <c r="E4" s="1499"/>
      <c r="F4" s="841">
        <f>G4-1</f>
        <v>-3</v>
      </c>
      <c r="G4" s="842">
        <f>H4-1</f>
        <v>-2</v>
      </c>
      <c r="H4" s="843">
        <f>I4-1</f>
        <v>-1</v>
      </c>
      <c r="I4" s="844">
        <f>'⑤農改善計画'!H4</f>
        <v>0</v>
      </c>
      <c r="J4" s="845">
        <f>I4+1</f>
        <v>1</v>
      </c>
      <c r="K4" s="846">
        <f aca="true" t="shared" si="0" ref="K4:R4">J4+1</f>
        <v>2</v>
      </c>
      <c r="L4" s="846">
        <f t="shared" si="0"/>
        <v>3</v>
      </c>
      <c r="M4" s="846">
        <f t="shared" si="0"/>
        <v>4</v>
      </c>
      <c r="N4" s="846">
        <f t="shared" si="0"/>
        <v>5</v>
      </c>
      <c r="O4" s="846">
        <f t="shared" si="0"/>
        <v>6</v>
      </c>
      <c r="P4" s="846">
        <f t="shared" si="0"/>
        <v>7</v>
      </c>
      <c r="Q4" s="846">
        <f t="shared" si="0"/>
        <v>8</v>
      </c>
      <c r="R4" s="847">
        <f t="shared" si="0"/>
        <v>9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1:18" ht="21" customHeight="1">
      <c r="A5" s="1488" t="s">
        <v>215</v>
      </c>
      <c r="B5" s="1485" t="s">
        <v>398</v>
      </c>
      <c r="C5" s="1486"/>
      <c r="D5" s="1486"/>
      <c r="E5" s="1487"/>
      <c r="F5" s="80"/>
      <c r="G5" s="81"/>
      <c r="H5" s="82"/>
      <c r="I5" s="138">
        <f>H10</f>
        <v>0</v>
      </c>
      <c r="J5" s="139">
        <f aca="true" t="shared" si="1" ref="J5:R5">I10</f>
        <v>0</v>
      </c>
      <c r="K5" s="140">
        <f t="shared" si="1"/>
        <v>0</v>
      </c>
      <c r="L5" s="140">
        <f t="shared" si="1"/>
        <v>0</v>
      </c>
      <c r="M5" s="140">
        <f t="shared" si="1"/>
        <v>0</v>
      </c>
      <c r="N5" s="140">
        <f t="shared" si="1"/>
        <v>0</v>
      </c>
      <c r="O5" s="140">
        <f t="shared" si="1"/>
        <v>0</v>
      </c>
      <c r="P5" s="140">
        <f t="shared" si="1"/>
        <v>0</v>
      </c>
      <c r="Q5" s="140">
        <f t="shared" si="1"/>
        <v>0</v>
      </c>
      <c r="R5" s="111">
        <f t="shared" si="1"/>
        <v>0</v>
      </c>
    </row>
    <row r="6" spans="1:18" ht="21" customHeight="1">
      <c r="A6" s="1482"/>
      <c r="B6" s="1475" t="s">
        <v>399</v>
      </c>
      <c r="C6" s="1476"/>
      <c r="D6" s="1476"/>
      <c r="E6" s="1477"/>
      <c r="F6" s="760"/>
      <c r="G6" s="761"/>
      <c r="H6" s="762"/>
      <c r="I6" s="763"/>
      <c r="J6" s="764"/>
      <c r="K6" s="764"/>
      <c r="L6" s="764"/>
      <c r="M6" s="764"/>
      <c r="N6" s="764"/>
      <c r="O6" s="764"/>
      <c r="P6" s="764"/>
      <c r="Q6" s="764"/>
      <c r="R6" s="783"/>
    </row>
    <row r="7" spans="1:18" ht="21" customHeight="1">
      <c r="A7" s="1482"/>
      <c r="B7" s="1475" t="s">
        <v>400</v>
      </c>
      <c r="C7" s="1476"/>
      <c r="D7" s="1476"/>
      <c r="E7" s="1477"/>
      <c r="F7" s="83"/>
      <c r="G7" s="86"/>
      <c r="H7" s="87"/>
      <c r="I7" s="141">
        <f aca="true" t="shared" si="2" ref="I7:R7">I28</f>
        <v>0</v>
      </c>
      <c r="J7" s="142">
        <f t="shared" si="2"/>
        <v>0</v>
      </c>
      <c r="K7" s="143">
        <f t="shared" si="2"/>
        <v>0</v>
      </c>
      <c r="L7" s="143">
        <f t="shared" si="2"/>
        <v>0</v>
      </c>
      <c r="M7" s="143">
        <f t="shared" si="2"/>
        <v>0</v>
      </c>
      <c r="N7" s="143">
        <f t="shared" si="2"/>
        <v>0</v>
      </c>
      <c r="O7" s="143">
        <f t="shared" si="2"/>
        <v>0</v>
      </c>
      <c r="P7" s="143">
        <f t="shared" si="2"/>
        <v>0</v>
      </c>
      <c r="Q7" s="143">
        <f t="shared" si="2"/>
        <v>0</v>
      </c>
      <c r="R7" s="87">
        <f t="shared" si="2"/>
        <v>0</v>
      </c>
    </row>
    <row r="8" spans="1:18" ht="21" customHeight="1">
      <c r="A8" s="1482"/>
      <c r="B8" s="1478" t="s">
        <v>401</v>
      </c>
      <c r="C8" s="1479"/>
      <c r="D8" s="1479"/>
      <c r="E8" s="1480"/>
      <c r="F8" s="83"/>
      <c r="G8" s="86"/>
      <c r="H8" s="87"/>
      <c r="I8" s="141">
        <f>ROUND(I5*I9,0)</f>
        <v>0</v>
      </c>
      <c r="J8" s="115">
        <f aca="true" t="shared" si="3" ref="J8:R8">ROUND(J5*J9,0)</f>
        <v>0</v>
      </c>
      <c r="K8" s="143">
        <f>ROUND(K5*K9,0)</f>
        <v>0</v>
      </c>
      <c r="L8" s="143">
        <f t="shared" si="3"/>
        <v>0</v>
      </c>
      <c r="M8" s="143">
        <f t="shared" si="3"/>
        <v>0</v>
      </c>
      <c r="N8" s="143">
        <f t="shared" si="3"/>
        <v>0</v>
      </c>
      <c r="O8" s="143">
        <f t="shared" si="3"/>
        <v>0</v>
      </c>
      <c r="P8" s="144">
        <f t="shared" si="3"/>
        <v>0</v>
      </c>
      <c r="Q8" s="143">
        <f t="shared" si="3"/>
        <v>0</v>
      </c>
      <c r="R8" s="145">
        <f t="shared" si="3"/>
        <v>0</v>
      </c>
    </row>
    <row r="9" spans="1:18" ht="21" customHeight="1">
      <c r="A9" s="1483"/>
      <c r="B9" s="88"/>
      <c r="C9" s="1475" t="s">
        <v>236</v>
      </c>
      <c r="D9" s="1476"/>
      <c r="E9" s="1477"/>
      <c r="F9" s="765"/>
      <c r="G9" s="766"/>
      <c r="H9" s="767"/>
      <c r="I9" s="768"/>
      <c r="J9" s="769"/>
      <c r="K9" s="770"/>
      <c r="L9" s="770"/>
      <c r="M9" s="770"/>
      <c r="N9" s="770"/>
      <c r="O9" s="770"/>
      <c r="P9" s="770"/>
      <c r="Q9" s="770"/>
      <c r="R9" s="767"/>
    </row>
    <row r="10" spans="1:18" ht="21" customHeight="1" thickBot="1">
      <c r="A10" s="1484"/>
      <c r="B10" s="1489" t="s">
        <v>402</v>
      </c>
      <c r="C10" s="1490"/>
      <c r="D10" s="1490"/>
      <c r="E10" s="1491"/>
      <c r="F10" s="93"/>
      <c r="G10" s="94"/>
      <c r="H10" s="95"/>
      <c r="I10" s="146">
        <f>SUM(I5,I6,I7)-I8</f>
        <v>0</v>
      </c>
      <c r="J10" s="147">
        <f aca="true" t="shared" si="4" ref="J10:R10">SUM(J5,J6,J7)-J8</f>
        <v>0</v>
      </c>
      <c r="K10" s="148">
        <f t="shared" si="4"/>
        <v>0</v>
      </c>
      <c r="L10" s="148">
        <f t="shared" si="4"/>
        <v>0</v>
      </c>
      <c r="M10" s="148">
        <f>SUM(M5,M6,M7)-M8</f>
        <v>0</v>
      </c>
      <c r="N10" s="148">
        <f t="shared" si="4"/>
        <v>0</v>
      </c>
      <c r="O10" s="148">
        <f t="shared" si="4"/>
        <v>0</v>
      </c>
      <c r="P10" s="148">
        <f t="shared" si="4"/>
        <v>0</v>
      </c>
      <c r="Q10" s="148">
        <f t="shared" si="4"/>
        <v>0</v>
      </c>
      <c r="R10" s="149">
        <f t="shared" si="4"/>
        <v>0</v>
      </c>
    </row>
    <row r="11" spans="1:18" ht="21" customHeight="1">
      <c r="A11" s="1488" t="s">
        <v>231</v>
      </c>
      <c r="B11" s="1485" t="s">
        <v>403</v>
      </c>
      <c r="C11" s="1486"/>
      <c r="D11" s="1486"/>
      <c r="E11" s="1487"/>
      <c r="F11" s="80"/>
      <c r="G11" s="81"/>
      <c r="H11" s="82"/>
      <c r="I11" s="138">
        <f>H20</f>
        <v>0</v>
      </c>
      <c r="J11" s="139">
        <f aca="true" t="shared" si="5" ref="J11:R11">I20</f>
        <v>0</v>
      </c>
      <c r="K11" s="140">
        <f t="shared" si="5"/>
        <v>0</v>
      </c>
      <c r="L11" s="140">
        <f t="shared" si="5"/>
        <v>0</v>
      </c>
      <c r="M11" s="140">
        <f t="shared" si="5"/>
        <v>0</v>
      </c>
      <c r="N11" s="140">
        <f t="shared" si="5"/>
        <v>0</v>
      </c>
      <c r="O11" s="140">
        <f t="shared" si="5"/>
        <v>0</v>
      </c>
      <c r="P11" s="140">
        <f t="shared" si="5"/>
        <v>0</v>
      </c>
      <c r="Q11" s="140">
        <f t="shared" si="5"/>
        <v>0</v>
      </c>
      <c r="R11" s="111">
        <f t="shared" si="5"/>
        <v>0</v>
      </c>
    </row>
    <row r="12" spans="1:18" ht="21" customHeight="1">
      <c r="A12" s="1482"/>
      <c r="B12" s="1475" t="s">
        <v>404</v>
      </c>
      <c r="C12" s="1476"/>
      <c r="D12" s="1476"/>
      <c r="E12" s="1477"/>
      <c r="F12" s="760"/>
      <c r="G12" s="761"/>
      <c r="H12" s="762"/>
      <c r="I12" s="763"/>
      <c r="J12" s="764"/>
      <c r="K12" s="764"/>
      <c r="L12" s="764"/>
      <c r="M12" s="764"/>
      <c r="N12" s="764"/>
      <c r="O12" s="764"/>
      <c r="P12" s="764"/>
      <c r="Q12" s="764"/>
      <c r="R12" s="783"/>
    </row>
    <row r="13" spans="1:18" ht="21" customHeight="1">
      <c r="A13" s="1482"/>
      <c r="B13" s="1478" t="s">
        <v>405</v>
      </c>
      <c r="C13" s="1479"/>
      <c r="D13" s="1479"/>
      <c r="E13" s="1480"/>
      <c r="F13" s="86"/>
      <c r="G13" s="86"/>
      <c r="H13" s="87"/>
      <c r="I13" s="141">
        <f>ROUNDDOWN(I5*I14,0)</f>
        <v>0</v>
      </c>
      <c r="J13" s="142">
        <f aca="true" t="shared" si="6" ref="J13:R13">ROUNDDOWN(J5*J14,0)</f>
        <v>0</v>
      </c>
      <c r="K13" s="143">
        <f t="shared" si="6"/>
        <v>0</v>
      </c>
      <c r="L13" s="143">
        <f t="shared" si="6"/>
        <v>0</v>
      </c>
      <c r="M13" s="143">
        <f t="shared" si="6"/>
        <v>0</v>
      </c>
      <c r="N13" s="143">
        <f t="shared" si="6"/>
        <v>0</v>
      </c>
      <c r="O13" s="143">
        <f t="shared" si="6"/>
        <v>0</v>
      </c>
      <c r="P13" s="143">
        <f t="shared" si="6"/>
        <v>0</v>
      </c>
      <c r="Q13" s="143">
        <f t="shared" si="6"/>
        <v>0</v>
      </c>
      <c r="R13" s="87">
        <f t="shared" si="6"/>
        <v>0</v>
      </c>
    </row>
    <row r="14" spans="1:18" ht="21" customHeight="1">
      <c r="A14" s="1482"/>
      <c r="B14" s="88"/>
      <c r="C14" s="1475" t="s">
        <v>406</v>
      </c>
      <c r="D14" s="1476"/>
      <c r="E14" s="1477"/>
      <c r="F14" s="771"/>
      <c r="G14" s="772"/>
      <c r="H14" s="767"/>
      <c r="I14" s="773"/>
      <c r="J14" s="774"/>
      <c r="K14" s="770"/>
      <c r="L14" s="770"/>
      <c r="M14" s="770"/>
      <c r="N14" s="770"/>
      <c r="O14" s="770"/>
      <c r="P14" s="770"/>
      <c r="Q14" s="770"/>
      <c r="R14" s="767"/>
    </row>
    <row r="15" spans="1:18" ht="21" customHeight="1">
      <c r="A15" s="1482"/>
      <c r="B15" s="1478" t="s">
        <v>407</v>
      </c>
      <c r="C15" s="1479"/>
      <c r="D15" s="1479"/>
      <c r="E15" s="1480"/>
      <c r="F15" s="86"/>
      <c r="G15" s="86"/>
      <c r="H15" s="87"/>
      <c r="I15" s="141">
        <f>ROUNDDOWN(I13*I16,0)</f>
        <v>0</v>
      </c>
      <c r="J15" s="142">
        <f aca="true" t="shared" si="7" ref="J15:R15">ROUNDDOWN(J13*J16,0)</f>
        <v>0</v>
      </c>
      <c r="K15" s="143">
        <f t="shared" si="7"/>
        <v>0</v>
      </c>
      <c r="L15" s="143">
        <f t="shared" si="7"/>
        <v>0</v>
      </c>
      <c r="M15" s="143">
        <f t="shared" si="7"/>
        <v>0</v>
      </c>
      <c r="N15" s="143">
        <f t="shared" si="7"/>
        <v>0</v>
      </c>
      <c r="O15" s="143">
        <f t="shared" si="7"/>
        <v>0</v>
      </c>
      <c r="P15" s="143">
        <f t="shared" si="7"/>
        <v>0</v>
      </c>
      <c r="Q15" s="143">
        <f t="shared" si="7"/>
        <v>0</v>
      </c>
      <c r="R15" s="87">
        <f t="shared" si="7"/>
        <v>0</v>
      </c>
    </row>
    <row r="16" spans="1:20" ht="21" customHeight="1">
      <c r="A16" s="1482"/>
      <c r="B16" s="88"/>
      <c r="C16" s="1475" t="s">
        <v>237</v>
      </c>
      <c r="D16" s="1476"/>
      <c r="E16" s="1477"/>
      <c r="F16" s="771"/>
      <c r="G16" s="772"/>
      <c r="H16" s="767"/>
      <c r="I16" s="773"/>
      <c r="J16" s="775"/>
      <c r="K16" s="770"/>
      <c r="L16" s="770"/>
      <c r="M16" s="770"/>
      <c r="N16" s="770"/>
      <c r="O16" s="770"/>
      <c r="P16" s="770"/>
      <c r="Q16" s="770"/>
      <c r="R16" s="767"/>
      <c r="T16" s="735"/>
    </row>
    <row r="17" spans="1:18" ht="21" customHeight="1">
      <c r="A17" s="1482"/>
      <c r="B17" s="1475" t="s">
        <v>408</v>
      </c>
      <c r="C17" s="1476"/>
      <c r="D17" s="1476"/>
      <c r="E17" s="1477"/>
      <c r="F17" s="83"/>
      <c r="G17" s="86"/>
      <c r="H17" s="87"/>
      <c r="I17" s="141">
        <f>SUM(I11:I13)-SUM(I15,I18,I20)</f>
        <v>0</v>
      </c>
      <c r="J17" s="115">
        <f>SUM(J11:J13)-SUM(J15,J18,J20)</f>
        <v>0</v>
      </c>
      <c r="K17" s="143">
        <f aca="true" t="shared" si="8" ref="K17:R17">SUM(K11:K13)-SUM(K15,K18,K20)</f>
        <v>0</v>
      </c>
      <c r="L17" s="143">
        <f t="shared" si="8"/>
        <v>0</v>
      </c>
      <c r="M17" s="143">
        <f t="shared" si="8"/>
        <v>0</v>
      </c>
      <c r="N17" s="143">
        <f t="shared" si="8"/>
        <v>0</v>
      </c>
      <c r="O17" s="143">
        <f t="shared" si="8"/>
        <v>0</v>
      </c>
      <c r="P17" s="143">
        <f t="shared" si="8"/>
        <v>0</v>
      </c>
      <c r="Q17" s="143">
        <f t="shared" si="8"/>
        <v>0</v>
      </c>
      <c r="R17" s="87">
        <f t="shared" si="8"/>
        <v>0</v>
      </c>
    </row>
    <row r="18" spans="1:18" ht="21" customHeight="1">
      <c r="A18" s="1482"/>
      <c r="B18" s="1478" t="s">
        <v>228</v>
      </c>
      <c r="C18" s="1479"/>
      <c r="D18" s="1479"/>
      <c r="E18" s="1480"/>
      <c r="F18" s="86"/>
      <c r="G18" s="86"/>
      <c r="H18" s="87"/>
      <c r="I18" s="141">
        <f>ROUND(I5*I19,0)</f>
        <v>0</v>
      </c>
      <c r="J18" s="115">
        <f>ROUND(J5*J19,0)</f>
        <v>0</v>
      </c>
      <c r="K18" s="143">
        <f>ROUND(K5*K19,0)</f>
        <v>0</v>
      </c>
      <c r="L18" s="143">
        <f aca="true" t="shared" si="9" ref="L18:R18">ROUND(L5*L19,0)</f>
        <v>0</v>
      </c>
      <c r="M18" s="143">
        <f t="shared" si="9"/>
        <v>0</v>
      </c>
      <c r="N18" s="143">
        <f t="shared" si="9"/>
        <v>0</v>
      </c>
      <c r="O18" s="143">
        <f t="shared" si="9"/>
        <v>0</v>
      </c>
      <c r="P18" s="143">
        <f t="shared" si="9"/>
        <v>0</v>
      </c>
      <c r="Q18" s="143">
        <f t="shared" si="9"/>
        <v>0</v>
      </c>
      <c r="R18" s="87">
        <f t="shared" si="9"/>
        <v>0</v>
      </c>
    </row>
    <row r="19" spans="1:18" ht="21" customHeight="1">
      <c r="A19" s="1483"/>
      <c r="B19" s="88"/>
      <c r="C19" s="1475" t="s">
        <v>409</v>
      </c>
      <c r="D19" s="1476"/>
      <c r="E19" s="1477"/>
      <c r="F19" s="776"/>
      <c r="G19" s="766"/>
      <c r="H19" s="777"/>
      <c r="I19" s="768"/>
      <c r="J19" s="770"/>
      <c r="K19" s="770"/>
      <c r="L19" s="770"/>
      <c r="M19" s="770"/>
      <c r="N19" s="770"/>
      <c r="O19" s="770"/>
      <c r="P19" s="770"/>
      <c r="Q19" s="770"/>
      <c r="R19" s="767"/>
    </row>
    <row r="20" spans="1:18" ht="21" customHeight="1">
      <c r="A20" s="1483"/>
      <c r="B20" s="1478" t="s">
        <v>410</v>
      </c>
      <c r="C20" s="1479"/>
      <c r="D20" s="1479"/>
      <c r="E20" s="1480"/>
      <c r="F20" s="99"/>
      <c r="G20" s="86"/>
      <c r="H20" s="100"/>
      <c r="I20" s="150">
        <f>ROUNDDOWN(I13*I21,0)</f>
        <v>0</v>
      </c>
      <c r="J20" s="151">
        <f aca="true" t="shared" si="10" ref="J20:R20">ROUNDDOWN(J13*J21,0)</f>
        <v>0</v>
      </c>
      <c r="K20" s="152">
        <f t="shared" si="10"/>
        <v>0</v>
      </c>
      <c r="L20" s="152">
        <f t="shared" si="10"/>
        <v>0</v>
      </c>
      <c r="M20" s="152">
        <f t="shared" si="10"/>
        <v>0</v>
      </c>
      <c r="N20" s="152">
        <f t="shared" si="10"/>
        <v>0</v>
      </c>
      <c r="O20" s="152">
        <f t="shared" si="10"/>
        <v>0</v>
      </c>
      <c r="P20" s="152">
        <f t="shared" si="10"/>
        <v>0</v>
      </c>
      <c r="Q20" s="152">
        <f t="shared" si="10"/>
        <v>0</v>
      </c>
      <c r="R20" s="100">
        <f t="shared" si="10"/>
        <v>0</v>
      </c>
    </row>
    <row r="21" spans="1:18" ht="21" customHeight="1" thickBot="1">
      <c r="A21" s="1484"/>
      <c r="B21" s="101"/>
      <c r="C21" s="91" t="s">
        <v>411</v>
      </c>
      <c r="D21" s="102" t="s">
        <v>303</v>
      </c>
      <c r="E21" s="778"/>
      <c r="F21" s="103"/>
      <c r="G21" s="104"/>
      <c r="H21" s="105"/>
      <c r="I21" s="106">
        <f>$E$21/12</f>
        <v>0</v>
      </c>
      <c r="J21" s="107">
        <f aca="true" t="shared" si="11" ref="J21:R21">$E$21/12</f>
        <v>0</v>
      </c>
      <c r="K21" s="108">
        <f t="shared" si="11"/>
        <v>0</v>
      </c>
      <c r="L21" s="108">
        <f t="shared" si="11"/>
        <v>0</v>
      </c>
      <c r="M21" s="108">
        <f t="shared" si="11"/>
        <v>0</v>
      </c>
      <c r="N21" s="108">
        <f t="shared" si="11"/>
        <v>0</v>
      </c>
      <c r="O21" s="108">
        <f t="shared" si="11"/>
        <v>0</v>
      </c>
      <c r="P21" s="108">
        <f t="shared" si="11"/>
        <v>0</v>
      </c>
      <c r="Q21" s="108">
        <f t="shared" si="11"/>
        <v>0</v>
      </c>
      <c r="R21" s="105">
        <f t="shared" si="11"/>
        <v>0</v>
      </c>
    </row>
    <row r="22" spans="1:18" ht="21" customHeight="1">
      <c r="A22" s="1481" t="s">
        <v>232</v>
      </c>
      <c r="B22" s="1485" t="s">
        <v>412</v>
      </c>
      <c r="C22" s="1486"/>
      <c r="D22" s="1486"/>
      <c r="E22" s="1487"/>
      <c r="F22" s="109"/>
      <c r="G22" s="110"/>
      <c r="H22" s="111"/>
      <c r="I22" s="153">
        <f>H29</f>
        <v>0</v>
      </c>
      <c r="J22" s="154">
        <f aca="true" t="shared" si="12" ref="J22:R22">I29</f>
        <v>0</v>
      </c>
      <c r="K22" s="155">
        <f t="shared" si="12"/>
        <v>0</v>
      </c>
      <c r="L22" s="155">
        <f t="shared" si="12"/>
        <v>0</v>
      </c>
      <c r="M22" s="155">
        <f t="shared" si="12"/>
        <v>0</v>
      </c>
      <c r="N22" s="155">
        <f t="shared" si="12"/>
        <v>0</v>
      </c>
      <c r="O22" s="155">
        <f t="shared" si="12"/>
        <v>0</v>
      </c>
      <c r="P22" s="155">
        <f t="shared" si="12"/>
        <v>0</v>
      </c>
      <c r="Q22" s="155">
        <f t="shared" si="12"/>
        <v>0</v>
      </c>
      <c r="R22" s="156">
        <f t="shared" si="12"/>
        <v>0</v>
      </c>
    </row>
    <row r="23" spans="1:18" ht="21" customHeight="1">
      <c r="A23" s="1482"/>
      <c r="B23" s="1475" t="s">
        <v>413</v>
      </c>
      <c r="C23" s="1476"/>
      <c r="D23" s="1476"/>
      <c r="E23" s="1477"/>
      <c r="F23" s="760"/>
      <c r="G23" s="779"/>
      <c r="H23" s="780"/>
      <c r="I23" s="763"/>
      <c r="J23" s="781"/>
      <c r="K23" s="782"/>
      <c r="L23" s="782"/>
      <c r="M23" s="782"/>
      <c r="N23" s="782"/>
      <c r="O23" s="782"/>
      <c r="P23" s="782"/>
      <c r="Q23" s="782"/>
      <c r="R23" s="783"/>
    </row>
    <row r="24" spans="1:18" ht="21" customHeight="1">
      <c r="A24" s="1482"/>
      <c r="B24" s="1475" t="s">
        <v>414</v>
      </c>
      <c r="C24" s="1476"/>
      <c r="D24" s="1476"/>
      <c r="E24" s="1477"/>
      <c r="F24" s="83"/>
      <c r="G24" s="86"/>
      <c r="H24" s="87"/>
      <c r="I24" s="141">
        <f aca="true" t="shared" si="13" ref="I24:R24">I18</f>
        <v>0</v>
      </c>
      <c r="J24" s="142">
        <f t="shared" si="13"/>
        <v>0</v>
      </c>
      <c r="K24" s="143">
        <f t="shared" si="13"/>
        <v>0</v>
      </c>
      <c r="L24" s="143">
        <f t="shared" si="13"/>
        <v>0</v>
      </c>
      <c r="M24" s="143">
        <f t="shared" si="13"/>
        <v>0</v>
      </c>
      <c r="N24" s="143">
        <f t="shared" si="13"/>
        <v>0</v>
      </c>
      <c r="O24" s="143">
        <f t="shared" si="13"/>
        <v>0</v>
      </c>
      <c r="P24" s="143">
        <f t="shared" si="13"/>
        <v>0</v>
      </c>
      <c r="Q24" s="143">
        <f t="shared" si="13"/>
        <v>0</v>
      </c>
      <c r="R24" s="87">
        <f t="shared" si="13"/>
        <v>0</v>
      </c>
    </row>
    <row r="25" spans="1:18" ht="21" customHeight="1">
      <c r="A25" s="1482"/>
      <c r="B25" s="1478" t="s">
        <v>415</v>
      </c>
      <c r="C25" s="1479"/>
      <c r="D25" s="1479"/>
      <c r="E25" s="1480"/>
      <c r="F25" s="83"/>
      <c r="G25" s="86"/>
      <c r="H25" s="87"/>
      <c r="I25" s="141">
        <f>ROUNDDOWN((I23+I24)*I26,0)</f>
        <v>0</v>
      </c>
      <c r="J25" s="142">
        <f aca="true" t="shared" si="14" ref="J25:R25">ROUNDDOWN((J23+J24)*J26,0)</f>
        <v>0</v>
      </c>
      <c r="K25" s="143">
        <f t="shared" si="14"/>
        <v>0</v>
      </c>
      <c r="L25" s="143">
        <f t="shared" si="14"/>
        <v>0</v>
      </c>
      <c r="M25" s="143">
        <f t="shared" si="14"/>
        <v>0</v>
      </c>
      <c r="N25" s="143">
        <f t="shared" si="14"/>
        <v>0</v>
      </c>
      <c r="O25" s="143">
        <f t="shared" si="14"/>
        <v>0</v>
      </c>
      <c r="P25" s="143">
        <f t="shared" si="14"/>
        <v>0</v>
      </c>
      <c r="Q25" s="143">
        <f t="shared" si="14"/>
        <v>0</v>
      </c>
      <c r="R25" s="87">
        <f t="shared" si="14"/>
        <v>0</v>
      </c>
    </row>
    <row r="26" spans="1:18" ht="21" customHeight="1">
      <c r="A26" s="1482"/>
      <c r="B26" s="88"/>
      <c r="C26" s="1475" t="s">
        <v>237</v>
      </c>
      <c r="D26" s="1476"/>
      <c r="E26" s="1477"/>
      <c r="F26" s="771"/>
      <c r="G26" s="772"/>
      <c r="H26" s="767"/>
      <c r="I26" s="773"/>
      <c r="J26" s="770"/>
      <c r="K26" s="770"/>
      <c r="L26" s="770"/>
      <c r="M26" s="770"/>
      <c r="N26" s="770"/>
      <c r="O26" s="770"/>
      <c r="P26" s="770"/>
      <c r="Q26" s="770"/>
      <c r="R26" s="767"/>
    </row>
    <row r="27" spans="1:18" ht="21" customHeight="1">
      <c r="A27" s="1482"/>
      <c r="B27" s="1475" t="s">
        <v>408</v>
      </c>
      <c r="C27" s="1476"/>
      <c r="D27" s="1476"/>
      <c r="E27" s="1477"/>
      <c r="F27" s="760"/>
      <c r="G27" s="779"/>
      <c r="H27" s="780"/>
      <c r="I27" s="763"/>
      <c r="J27" s="764"/>
      <c r="K27" s="782"/>
      <c r="L27" s="782"/>
      <c r="M27" s="782"/>
      <c r="N27" s="782"/>
      <c r="O27" s="782"/>
      <c r="P27" s="782"/>
      <c r="Q27" s="782"/>
      <c r="R27" s="780"/>
    </row>
    <row r="28" spans="1:18" ht="21" customHeight="1">
      <c r="A28" s="1482"/>
      <c r="B28" s="1475" t="s">
        <v>229</v>
      </c>
      <c r="C28" s="1476"/>
      <c r="D28" s="1476"/>
      <c r="E28" s="1477"/>
      <c r="F28" s="115"/>
      <c r="G28" s="116"/>
      <c r="H28" s="87"/>
      <c r="I28" s="141">
        <f>SUM(I22:I24)-SUM(I25,I27,I29)</f>
        <v>0</v>
      </c>
      <c r="J28" s="115">
        <f aca="true" t="shared" si="15" ref="J28:R28">SUM(J22:J24)-SUM(J25,J27,J29)</f>
        <v>0</v>
      </c>
      <c r="K28" s="143">
        <f t="shared" si="15"/>
        <v>0</v>
      </c>
      <c r="L28" s="143">
        <f t="shared" si="15"/>
        <v>0</v>
      </c>
      <c r="M28" s="143">
        <f t="shared" si="15"/>
        <v>0</v>
      </c>
      <c r="N28" s="143">
        <f t="shared" si="15"/>
        <v>0</v>
      </c>
      <c r="O28" s="143">
        <f t="shared" si="15"/>
        <v>0</v>
      </c>
      <c r="P28" s="143">
        <f t="shared" si="15"/>
        <v>0</v>
      </c>
      <c r="Q28" s="143">
        <f t="shared" si="15"/>
        <v>0</v>
      </c>
      <c r="R28" s="145">
        <f t="shared" si="15"/>
        <v>0</v>
      </c>
    </row>
    <row r="29" spans="1:18" ht="21" customHeight="1">
      <c r="A29" s="1483"/>
      <c r="B29" s="1478" t="s">
        <v>410</v>
      </c>
      <c r="C29" s="1479"/>
      <c r="D29" s="1479"/>
      <c r="E29" s="1480"/>
      <c r="F29" s="117"/>
      <c r="G29" s="99"/>
      <c r="H29" s="100"/>
      <c r="I29" s="150">
        <f>ROUNDDOWN((I23+I24)*I30,0)</f>
        <v>0</v>
      </c>
      <c r="J29" s="151">
        <f aca="true" t="shared" si="16" ref="J29:R29">ROUNDDOWN((J23+J24)*J30,0)</f>
        <v>0</v>
      </c>
      <c r="K29" s="152">
        <f t="shared" si="16"/>
        <v>0</v>
      </c>
      <c r="L29" s="152">
        <f t="shared" si="16"/>
        <v>0</v>
      </c>
      <c r="M29" s="152">
        <f t="shared" si="16"/>
        <v>0</v>
      </c>
      <c r="N29" s="152">
        <f t="shared" si="16"/>
        <v>0</v>
      </c>
      <c r="O29" s="152">
        <f t="shared" si="16"/>
        <v>0</v>
      </c>
      <c r="P29" s="152">
        <f t="shared" si="16"/>
        <v>0</v>
      </c>
      <c r="Q29" s="152">
        <f t="shared" si="16"/>
        <v>0</v>
      </c>
      <c r="R29" s="100">
        <f t="shared" si="16"/>
        <v>0</v>
      </c>
    </row>
    <row r="30" spans="1:18" ht="21" customHeight="1" thickBot="1">
      <c r="A30" s="1484"/>
      <c r="B30" s="101"/>
      <c r="C30" s="92" t="s">
        <v>411</v>
      </c>
      <c r="D30" s="102" t="s">
        <v>304</v>
      </c>
      <c r="E30" s="778"/>
      <c r="F30" s="107"/>
      <c r="G30" s="104"/>
      <c r="H30" s="105"/>
      <c r="I30" s="106">
        <f>$E$30/12</f>
        <v>0</v>
      </c>
      <c r="J30" s="118">
        <f aca="true" t="shared" si="17" ref="J30:R30">$E$30/12</f>
        <v>0</v>
      </c>
      <c r="K30" s="108">
        <f t="shared" si="17"/>
        <v>0</v>
      </c>
      <c r="L30" s="108">
        <f t="shared" si="17"/>
        <v>0</v>
      </c>
      <c r="M30" s="108">
        <f t="shared" si="17"/>
        <v>0</v>
      </c>
      <c r="N30" s="108">
        <f t="shared" si="17"/>
        <v>0</v>
      </c>
      <c r="O30" s="108">
        <f t="shared" si="17"/>
        <v>0</v>
      </c>
      <c r="P30" s="108">
        <f t="shared" si="17"/>
        <v>0</v>
      </c>
      <c r="Q30" s="108">
        <f t="shared" si="17"/>
        <v>0</v>
      </c>
      <c r="R30" s="119">
        <f t="shared" si="17"/>
        <v>0</v>
      </c>
    </row>
    <row r="31" spans="1:18" ht="18" customHeight="1" hidden="1">
      <c r="A31" s="1481" t="s">
        <v>233</v>
      </c>
      <c r="B31" s="1485" t="s">
        <v>416</v>
      </c>
      <c r="C31" s="1486"/>
      <c r="D31" s="1486"/>
      <c r="E31" s="1487"/>
      <c r="F31" s="109"/>
      <c r="G31" s="120"/>
      <c r="H31" s="121"/>
      <c r="I31" s="153">
        <f aca="true" t="shared" si="18" ref="I31:R31">H37</f>
        <v>0</v>
      </c>
      <c r="J31" s="154">
        <f t="shared" si="18"/>
        <v>0</v>
      </c>
      <c r="K31" s="155">
        <f t="shared" si="18"/>
        <v>0</v>
      </c>
      <c r="L31" s="155">
        <f t="shared" si="18"/>
        <v>0</v>
      </c>
      <c r="M31" s="155">
        <f t="shared" si="18"/>
        <v>0</v>
      </c>
      <c r="N31" s="155">
        <f t="shared" si="18"/>
        <v>0</v>
      </c>
      <c r="O31" s="155">
        <f t="shared" si="18"/>
        <v>0</v>
      </c>
      <c r="P31" s="155">
        <f t="shared" si="18"/>
        <v>0</v>
      </c>
      <c r="Q31" s="155">
        <f t="shared" si="18"/>
        <v>0</v>
      </c>
      <c r="R31" s="156">
        <f t="shared" si="18"/>
        <v>0</v>
      </c>
    </row>
    <row r="32" spans="1:18" ht="18" customHeight="1" hidden="1">
      <c r="A32" s="1482"/>
      <c r="B32" s="1475" t="s">
        <v>417</v>
      </c>
      <c r="C32" s="1476"/>
      <c r="D32" s="1476"/>
      <c r="E32" s="1477"/>
      <c r="F32" s="83"/>
      <c r="G32" s="84"/>
      <c r="H32" s="85"/>
      <c r="I32" s="112"/>
      <c r="J32" s="122"/>
      <c r="K32" s="113"/>
      <c r="L32" s="113"/>
      <c r="M32" s="113"/>
      <c r="N32" s="113"/>
      <c r="O32" s="113"/>
      <c r="P32" s="113"/>
      <c r="Q32" s="113"/>
      <c r="R32" s="114"/>
    </row>
    <row r="33" spans="1:18" ht="18" customHeight="1" hidden="1">
      <c r="A33" s="1482"/>
      <c r="B33" s="1475" t="s">
        <v>230</v>
      </c>
      <c r="C33" s="1476"/>
      <c r="D33" s="1476"/>
      <c r="E33" s="1477"/>
      <c r="F33" s="83"/>
      <c r="G33" s="84"/>
      <c r="H33" s="85"/>
      <c r="I33" s="141">
        <f aca="true" t="shared" si="19" ref="I33:R33">I27</f>
        <v>0</v>
      </c>
      <c r="J33" s="142">
        <f t="shared" si="19"/>
        <v>0</v>
      </c>
      <c r="K33" s="143">
        <f t="shared" si="19"/>
        <v>0</v>
      </c>
      <c r="L33" s="143">
        <f t="shared" si="19"/>
        <v>0</v>
      </c>
      <c r="M33" s="143">
        <f t="shared" si="19"/>
        <v>0</v>
      </c>
      <c r="N33" s="143">
        <f t="shared" si="19"/>
        <v>0</v>
      </c>
      <c r="O33" s="143">
        <f t="shared" si="19"/>
        <v>0</v>
      </c>
      <c r="P33" s="143">
        <f t="shared" si="19"/>
        <v>0</v>
      </c>
      <c r="Q33" s="143">
        <f t="shared" si="19"/>
        <v>0</v>
      </c>
      <c r="R33" s="87">
        <f t="shared" si="19"/>
        <v>0</v>
      </c>
    </row>
    <row r="34" spans="1:18" ht="18" customHeight="1" hidden="1">
      <c r="A34" s="1482"/>
      <c r="B34" s="1478" t="s">
        <v>418</v>
      </c>
      <c r="C34" s="1479"/>
      <c r="D34" s="1479"/>
      <c r="E34" s="1480"/>
      <c r="F34" s="83"/>
      <c r="G34" s="84"/>
      <c r="H34" s="85"/>
      <c r="I34" s="141">
        <f>ROUNDDOWN((I32+I33)*I35,0)</f>
        <v>0</v>
      </c>
      <c r="J34" s="142">
        <f aca="true" t="shared" si="20" ref="J34:R34">ROUNDDOWN((J32+J33)*J35,0)</f>
        <v>0</v>
      </c>
      <c r="K34" s="143">
        <f t="shared" si="20"/>
        <v>0</v>
      </c>
      <c r="L34" s="143">
        <f t="shared" si="20"/>
        <v>0</v>
      </c>
      <c r="M34" s="143">
        <f t="shared" si="20"/>
        <v>0</v>
      </c>
      <c r="N34" s="143">
        <f t="shared" si="20"/>
        <v>0</v>
      </c>
      <c r="O34" s="143">
        <f t="shared" si="20"/>
        <v>0</v>
      </c>
      <c r="P34" s="143">
        <f t="shared" si="20"/>
        <v>0</v>
      </c>
      <c r="Q34" s="143">
        <f t="shared" si="20"/>
        <v>0</v>
      </c>
      <c r="R34" s="87">
        <f t="shared" si="20"/>
        <v>0</v>
      </c>
    </row>
    <row r="35" spans="1:18" ht="18" customHeight="1" hidden="1">
      <c r="A35" s="1482"/>
      <c r="B35" s="88"/>
      <c r="C35" s="1475" t="s">
        <v>237</v>
      </c>
      <c r="D35" s="1476"/>
      <c r="E35" s="1477"/>
      <c r="F35" s="96"/>
      <c r="G35" s="90"/>
      <c r="H35" s="89"/>
      <c r="I35" s="97">
        <v>0.02</v>
      </c>
      <c r="J35" s="98">
        <v>0.02</v>
      </c>
      <c r="K35" s="90">
        <v>0.02</v>
      </c>
      <c r="L35" s="90">
        <v>0.02</v>
      </c>
      <c r="M35" s="90">
        <v>0.02</v>
      </c>
      <c r="N35" s="90">
        <v>0.02</v>
      </c>
      <c r="O35" s="90">
        <v>0.02</v>
      </c>
      <c r="P35" s="90">
        <v>0.02</v>
      </c>
      <c r="Q35" s="90">
        <v>0.02</v>
      </c>
      <c r="R35" s="123">
        <v>0.02</v>
      </c>
    </row>
    <row r="36" spans="1:18" ht="18" customHeight="1" hidden="1">
      <c r="A36" s="1482"/>
      <c r="B36" s="1475" t="s">
        <v>408</v>
      </c>
      <c r="C36" s="1476"/>
      <c r="D36" s="1476"/>
      <c r="E36" s="1477"/>
      <c r="F36" s="83"/>
      <c r="G36" s="84"/>
      <c r="H36" s="85"/>
      <c r="I36" s="143">
        <f>ROUNDDOWN(I31*365/570*(1-I35),0)</f>
        <v>0</v>
      </c>
      <c r="J36" s="115">
        <f aca="true" t="shared" si="21" ref="J36:R36">ROUNDDOWN(J31*365/570*(1-J35),0)</f>
        <v>0</v>
      </c>
      <c r="K36" s="143">
        <f t="shared" si="21"/>
        <v>0</v>
      </c>
      <c r="L36" s="143">
        <f t="shared" si="21"/>
        <v>0</v>
      </c>
      <c r="M36" s="143">
        <f t="shared" si="21"/>
        <v>0</v>
      </c>
      <c r="N36" s="143">
        <f t="shared" si="21"/>
        <v>0</v>
      </c>
      <c r="O36" s="143">
        <f t="shared" si="21"/>
        <v>0</v>
      </c>
      <c r="P36" s="143">
        <f t="shared" si="21"/>
        <v>0</v>
      </c>
      <c r="Q36" s="143">
        <f t="shared" si="21"/>
        <v>0</v>
      </c>
      <c r="R36" s="145">
        <f t="shared" si="21"/>
        <v>0</v>
      </c>
    </row>
    <row r="37" spans="1:18" ht="18" customHeight="1" hidden="1">
      <c r="A37" s="1483"/>
      <c r="B37" s="1478" t="s">
        <v>419</v>
      </c>
      <c r="C37" s="1479"/>
      <c r="D37" s="1479"/>
      <c r="E37" s="1480"/>
      <c r="F37" s="117"/>
      <c r="G37" s="124"/>
      <c r="H37" s="125"/>
      <c r="I37" s="150">
        <f>ROUNDDOWN((I32+I33)*I38,0)</f>
        <v>0</v>
      </c>
      <c r="J37" s="151">
        <f aca="true" t="shared" si="22" ref="J37:R37">ROUNDDOWN((J32+J33)*J38,0)</f>
        <v>0</v>
      </c>
      <c r="K37" s="152">
        <f t="shared" si="22"/>
        <v>0</v>
      </c>
      <c r="L37" s="152">
        <f t="shared" si="22"/>
        <v>0</v>
      </c>
      <c r="M37" s="152">
        <f t="shared" si="22"/>
        <v>0</v>
      </c>
      <c r="N37" s="152">
        <f t="shared" si="22"/>
        <v>0</v>
      </c>
      <c r="O37" s="152">
        <f t="shared" si="22"/>
        <v>0</v>
      </c>
      <c r="P37" s="152">
        <f t="shared" si="22"/>
        <v>0</v>
      </c>
      <c r="Q37" s="152">
        <f t="shared" si="22"/>
        <v>0</v>
      </c>
      <c r="R37" s="100">
        <f t="shared" si="22"/>
        <v>0</v>
      </c>
    </row>
    <row r="38" spans="1:18" ht="18" customHeight="1" hidden="1" thickBot="1">
      <c r="A38" s="1484"/>
      <c r="B38" s="101"/>
      <c r="C38" s="92" t="s">
        <v>420</v>
      </c>
      <c r="D38" s="126" t="s">
        <v>305</v>
      </c>
      <c r="E38" s="127">
        <v>570</v>
      </c>
      <c r="F38" s="103"/>
      <c r="G38" s="108"/>
      <c r="H38" s="105"/>
      <c r="I38" s="128">
        <f>$E$38/365</f>
        <v>1.5616438356164384</v>
      </c>
      <c r="J38" s="129">
        <f aca="true" t="shared" si="23" ref="J38:R38">$E$38/365</f>
        <v>1.5616438356164384</v>
      </c>
      <c r="K38" s="130">
        <f t="shared" si="23"/>
        <v>1.5616438356164384</v>
      </c>
      <c r="L38" s="130">
        <f t="shared" si="23"/>
        <v>1.5616438356164384</v>
      </c>
      <c r="M38" s="130">
        <f t="shared" si="23"/>
        <v>1.5616438356164384</v>
      </c>
      <c r="N38" s="130">
        <f t="shared" si="23"/>
        <v>1.5616438356164384</v>
      </c>
      <c r="O38" s="130">
        <f t="shared" si="23"/>
        <v>1.5616438356164384</v>
      </c>
      <c r="P38" s="130">
        <f t="shared" si="23"/>
        <v>1.5616438356164384</v>
      </c>
      <c r="Q38" s="130">
        <f t="shared" si="23"/>
        <v>1.5616438356164384</v>
      </c>
      <c r="R38" s="131">
        <f t="shared" si="23"/>
        <v>1.5616438356164384</v>
      </c>
    </row>
    <row r="39" spans="1:18" ht="21" customHeight="1">
      <c r="A39" s="1481" t="s">
        <v>468</v>
      </c>
      <c r="B39" s="1485" t="s">
        <v>412</v>
      </c>
      <c r="C39" s="1486"/>
      <c r="D39" s="1486"/>
      <c r="E39" s="1487"/>
      <c r="F39" s="109"/>
      <c r="G39" s="110"/>
      <c r="H39" s="111"/>
      <c r="I39" s="153">
        <f aca="true" t="shared" si="24" ref="I39:R39">H46</f>
        <v>0</v>
      </c>
      <c r="J39" s="154">
        <f t="shared" si="24"/>
        <v>0</v>
      </c>
      <c r="K39" s="155">
        <f t="shared" si="24"/>
        <v>0</v>
      </c>
      <c r="L39" s="155">
        <f t="shared" si="24"/>
        <v>0</v>
      </c>
      <c r="M39" s="155">
        <f t="shared" si="24"/>
        <v>0</v>
      </c>
      <c r="N39" s="155">
        <f t="shared" si="24"/>
        <v>0</v>
      </c>
      <c r="O39" s="155">
        <f t="shared" si="24"/>
        <v>0</v>
      </c>
      <c r="P39" s="155">
        <f t="shared" si="24"/>
        <v>0</v>
      </c>
      <c r="Q39" s="155">
        <f t="shared" si="24"/>
        <v>0</v>
      </c>
      <c r="R39" s="156">
        <f t="shared" si="24"/>
        <v>0</v>
      </c>
    </row>
    <row r="40" spans="1:18" ht="21" customHeight="1">
      <c r="A40" s="1482"/>
      <c r="B40" s="1475" t="s">
        <v>413</v>
      </c>
      <c r="C40" s="1476"/>
      <c r="D40" s="1476"/>
      <c r="E40" s="1477"/>
      <c r="F40" s="760"/>
      <c r="G40" s="779"/>
      <c r="H40" s="780"/>
      <c r="I40" s="763"/>
      <c r="J40" s="781"/>
      <c r="K40" s="782"/>
      <c r="L40" s="782"/>
      <c r="M40" s="782"/>
      <c r="N40" s="782"/>
      <c r="O40" s="782"/>
      <c r="P40" s="782"/>
      <c r="Q40" s="782"/>
      <c r="R40" s="783"/>
    </row>
    <row r="41" spans="1:18" ht="21" customHeight="1">
      <c r="A41" s="1482"/>
      <c r="B41" s="1475" t="s">
        <v>414</v>
      </c>
      <c r="C41" s="1476"/>
      <c r="D41" s="1476"/>
      <c r="E41" s="1477"/>
      <c r="F41" s="83"/>
      <c r="G41" s="86"/>
      <c r="H41" s="87"/>
      <c r="I41" s="141">
        <f aca="true" t="shared" si="25" ref="I41:R41">I35</f>
        <v>0.02</v>
      </c>
      <c r="J41" s="142">
        <f t="shared" si="25"/>
        <v>0.02</v>
      </c>
      <c r="K41" s="143">
        <f t="shared" si="25"/>
        <v>0.02</v>
      </c>
      <c r="L41" s="143">
        <f t="shared" si="25"/>
        <v>0.02</v>
      </c>
      <c r="M41" s="143">
        <f t="shared" si="25"/>
        <v>0.02</v>
      </c>
      <c r="N41" s="143">
        <f t="shared" si="25"/>
        <v>0.02</v>
      </c>
      <c r="O41" s="143">
        <f t="shared" si="25"/>
        <v>0.02</v>
      </c>
      <c r="P41" s="143">
        <f t="shared" si="25"/>
        <v>0.02</v>
      </c>
      <c r="Q41" s="143">
        <f t="shared" si="25"/>
        <v>0.02</v>
      </c>
      <c r="R41" s="87">
        <f t="shared" si="25"/>
        <v>0.02</v>
      </c>
    </row>
    <row r="42" spans="1:18" ht="21" customHeight="1">
      <c r="A42" s="1482"/>
      <c r="B42" s="1478" t="s">
        <v>415</v>
      </c>
      <c r="C42" s="1479"/>
      <c r="D42" s="1479"/>
      <c r="E42" s="1480"/>
      <c r="F42" s="83"/>
      <c r="G42" s="86"/>
      <c r="H42" s="87"/>
      <c r="I42" s="141">
        <f aca="true" t="shared" si="26" ref="I42:R42">ROUNDDOWN((I40+I41)*I43,0)</f>
        <v>0</v>
      </c>
      <c r="J42" s="142">
        <f t="shared" si="26"/>
        <v>0</v>
      </c>
      <c r="K42" s="143">
        <f t="shared" si="26"/>
        <v>0</v>
      </c>
      <c r="L42" s="143">
        <f t="shared" si="26"/>
        <v>0</v>
      </c>
      <c r="M42" s="143">
        <f t="shared" si="26"/>
        <v>0</v>
      </c>
      <c r="N42" s="143">
        <f t="shared" si="26"/>
        <v>0</v>
      </c>
      <c r="O42" s="143">
        <f t="shared" si="26"/>
        <v>0</v>
      </c>
      <c r="P42" s="143">
        <f t="shared" si="26"/>
        <v>0</v>
      </c>
      <c r="Q42" s="143">
        <f t="shared" si="26"/>
        <v>0</v>
      </c>
      <c r="R42" s="87">
        <f t="shared" si="26"/>
        <v>0</v>
      </c>
    </row>
    <row r="43" spans="1:18" ht="21" customHeight="1">
      <c r="A43" s="1482"/>
      <c r="B43" s="88"/>
      <c r="C43" s="1475" t="s">
        <v>237</v>
      </c>
      <c r="D43" s="1476"/>
      <c r="E43" s="1477"/>
      <c r="F43" s="771"/>
      <c r="G43" s="772"/>
      <c r="H43" s="767"/>
      <c r="I43" s="773"/>
      <c r="J43" s="770"/>
      <c r="K43" s="770"/>
      <c r="L43" s="770"/>
      <c r="M43" s="770"/>
      <c r="N43" s="770"/>
      <c r="O43" s="770"/>
      <c r="P43" s="770"/>
      <c r="Q43" s="770"/>
      <c r="R43" s="767"/>
    </row>
    <row r="44" spans="1:18" ht="21" customHeight="1">
      <c r="A44" s="1482"/>
      <c r="B44" s="1475" t="s">
        <v>408</v>
      </c>
      <c r="C44" s="1476"/>
      <c r="D44" s="1476"/>
      <c r="E44" s="1477"/>
      <c r="F44" s="760"/>
      <c r="G44" s="779"/>
      <c r="H44" s="780"/>
      <c r="I44" s="763"/>
      <c r="J44" s="764"/>
      <c r="K44" s="782"/>
      <c r="L44" s="782"/>
      <c r="M44" s="782"/>
      <c r="N44" s="782"/>
      <c r="O44" s="782"/>
      <c r="P44" s="782"/>
      <c r="Q44" s="782"/>
      <c r="R44" s="780"/>
    </row>
    <row r="45" spans="1:18" ht="21" customHeight="1">
      <c r="A45" s="1482"/>
      <c r="B45" s="1475" t="s">
        <v>229</v>
      </c>
      <c r="C45" s="1476"/>
      <c r="D45" s="1476"/>
      <c r="E45" s="1477"/>
      <c r="F45" s="115"/>
      <c r="G45" s="116"/>
      <c r="H45" s="87"/>
      <c r="I45" s="141">
        <f aca="true" t="shared" si="27" ref="I45:R45">SUM(I39:I41)-SUM(I42,I44,I46)</f>
        <v>0.02</v>
      </c>
      <c r="J45" s="115">
        <f t="shared" si="27"/>
        <v>0.02</v>
      </c>
      <c r="K45" s="143">
        <f t="shared" si="27"/>
        <v>0.02</v>
      </c>
      <c r="L45" s="143">
        <f t="shared" si="27"/>
        <v>0.02</v>
      </c>
      <c r="M45" s="143">
        <f t="shared" si="27"/>
        <v>0.02</v>
      </c>
      <c r="N45" s="143">
        <f t="shared" si="27"/>
        <v>0.02</v>
      </c>
      <c r="O45" s="143">
        <f t="shared" si="27"/>
        <v>0.02</v>
      </c>
      <c r="P45" s="143">
        <f t="shared" si="27"/>
        <v>0.02</v>
      </c>
      <c r="Q45" s="143">
        <f t="shared" si="27"/>
        <v>0.02</v>
      </c>
      <c r="R45" s="145">
        <f t="shared" si="27"/>
        <v>0.02</v>
      </c>
    </row>
    <row r="46" spans="1:18" ht="21" customHeight="1">
      <c r="A46" s="1483"/>
      <c r="B46" s="1478" t="s">
        <v>410</v>
      </c>
      <c r="C46" s="1479"/>
      <c r="D46" s="1479"/>
      <c r="E46" s="1480"/>
      <c r="F46" s="117"/>
      <c r="G46" s="99"/>
      <c r="H46" s="100"/>
      <c r="I46" s="150">
        <f>ROUNDDOWN((I40+I41)*I47,0)</f>
        <v>0</v>
      </c>
      <c r="J46" s="151">
        <f aca="true" t="shared" si="28" ref="J46:R46">ROUNDDOWN((J40+J41)*J47,0)</f>
        <v>0</v>
      </c>
      <c r="K46" s="152">
        <f t="shared" si="28"/>
        <v>0</v>
      </c>
      <c r="L46" s="152">
        <f t="shared" si="28"/>
        <v>0</v>
      </c>
      <c r="M46" s="152">
        <f t="shared" si="28"/>
        <v>0</v>
      </c>
      <c r="N46" s="152">
        <f t="shared" si="28"/>
        <v>0</v>
      </c>
      <c r="O46" s="152">
        <f t="shared" si="28"/>
        <v>0</v>
      </c>
      <c r="P46" s="152">
        <f t="shared" si="28"/>
        <v>0</v>
      </c>
      <c r="Q46" s="152">
        <f t="shared" si="28"/>
        <v>0</v>
      </c>
      <c r="R46" s="100">
        <f t="shared" si="28"/>
        <v>0</v>
      </c>
    </row>
    <row r="47" spans="1:18" ht="21" customHeight="1" thickBot="1">
      <c r="A47" s="1484"/>
      <c r="B47" s="101"/>
      <c r="C47" s="92" t="s">
        <v>411</v>
      </c>
      <c r="D47" s="102" t="s">
        <v>305</v>
      </c>
      <c r="E47" s="778"/>
      <c r="F47" s="107"/>
      <c r="G47" s="104"/>
      <c r="H47" s="105"/>
      <c r="I47" s="106">
        <f>$E$47/365</f>
        <v>0</v>
      </c>
      <c r="J47" s="106">
        <f aca="true" t="shared" si="29" ref="J47:R47">$E$47/365</f>
        <v>0</v>
      </c>
      <c r="K47" s="106">
        <f t="shared" si="29"/>
        <v>0</v>
      </c>
      <c r="L47" s="106">
        <f t="shared" si="29"/>
        <v>0</v>
      </c>
      <c r="M47" s="106">
        <f t="shared" si="29"/>
        <v>0</v>
      </c>
      <c r="N47" s="106">
        <f t="shared" si="29"/>
        <v>0</v>
      </c>
      <c r="O47" s="106">
        <f>$E$47/365</f>
        <v>0</v>
      </c>
      <c r="P47" s="106">
        <f t="shared" si="29"/>
        <v>0</v>
      </c>
      <c r="Q47" s="106">
        <f t="shared" si="29"/>
        <v>0</v>
      </c>
      <c r="R47" s="106">
        <f t="shared" si="29"/>
        <v>0</v>
      </c>
    </row>
    <row r="48" spans="3:9" ht="12">
      <c r="C48" s="132"/>
      <c r="D48" s="132"/>
      <c r="E48" s="132"/>
      <c r="F48" s="132"/>
      <c r="G48" s="132"/>
      <c r="H48" s="132"/>
      <c r="I48" s="132"/>
    </row>
    <row r="49" spans="10:18" ht="12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">
      <c r="J52" s="78"/>
      <c r="K52" s="78"/>
      <c r="L52" s="78"/>
      <c r="M52" s="78"/>
      <c r="N52" s="78"/>
      <c r="O52" s="78"/>
      <c r="P52" s="78"/>
      <c r="Q52" s="78"/>
      <c r="R52" s="78"/>
    </row>
    <row r="56" spans="1:13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</sheetData>
  <sheetProtection/>
  <mergeCells count="48">
    <mergeCell ref="B22:E22"/>
    <mergeCell ref="B23:E23"/>
    <mergeCell ref="B28:E28"/>
    <mergeCell ref="B29:E29"/>
    <mergeCell ref="B24:E24"/>
    <mergeCell ref="B25:E25"/>
    <mergeCell ref="C26:E26"/>
    <mergeCell ref="B27:E27"/>
    <mergeCell ref="B31:E31"/>
    <mergeCell ref="B32:E32"/>
    <mergeCell ref="J2:K2"/>
    <mergeCell ref="M2:N2"/>
    <mergeCell ref="B17:E17"/>
    <mergeCell ref="A3:E3"/>
    <mergeCell ref="A4:E4"/>
    <mergeCell ref="B5:E5"/>
    <mergeCell ref="A31:A38"/>
    <mergeCell ref="A22:A30"/>
    <mergeCell ref="A5:A10"/>
    <mergeCell ref="A11:A21"/>
    <mergeCell ref="B10:E10"/>
    <mergeCell ref="B11:E11"/>
    <mergeCell ref="B12:E12"/>
    <mergeCell ref="B13:E13"/>
    <mergeCell ref="B18:E18"/>
    <mergeCell ref="B20:E20"/>
    <mergeCell ref="B15:E15"/>
    <mergeCell ref="C16:E16"/>
    <mergeCell ref="C43:E43"/>
    <mergeCell ref="B44:E44"/>
    <mergeCell ref="B6:E6"/>
    <mergeCell ref="B7:E7"/>
    <mergeCell ref="B8:E8"/>
    <mergeCell ref="C35:E35"/>
    <mergeCell ref="B36:E36"/>
    <mergeCell ref="B37:E37"/>
    <mergeCell ref="C9:E9"/>
    <mergeCell ref="C19:E19"/>
    <mergeCell ref="B45:E45"/>
    <mergeCell ref="B46:E46"/>
    <mergeCell ref="B33:E33"/>
    <mergeCell ref="B34:E34"/>
    <mergeCell ref="C14:E14"/>
    <mergeCell ref="A39:A47"/>
    <mergeCell ref="B39:E39"/>
    <mergeCell ref="B40:E40"/>
    <mergeCell ref="B41:E41"/>
    <mergeCell ref="B42:E42"/>
  </mergeCells>
  <printOptions horizontalCentered="1" verticalCentered="1"/>
  <pageMargins left="0.1968503937007874" right="0.1968503937007874" top="0.5905511811023623" bottom="0" header="0.1968503937007874" footer="0.5118110236220472"/>
  <pageSetup blackAndWhite="1"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="75" zoomScaleNormal="75" zoomScaleSheetLayoutView="75" zoomScalePageLayoutView="0" workbookViewId="0" topLeftCell="A37">
      <selection activeCell="V22" sqref="V22"/>
    </sheetView>
  </sheetViews>
  <sheetFormatPr defaultColWidth="10.28125" defaultRowHeight="12"/>
  <cols>
    <col min="1" max="1" width="3.7109375" style="159" customWidth="1"/>
    <col min="2" max="2" width="2.7109375" style="159" customWidth="1"/>
    <col min="3" max="3" width="14.7109375" style="159" customWidth="1"/>
    <col min="4" max="4" width="10.7109375" style="159" customWidth="1"/>
    <col min="5" max="5" width="10.8515625" style="159" customWidth="1"/>
    <col min="6" max="6" width="10.7109375" style="157" customWidth="1"/>
    <col min="7" max="7" width="11.7109375" style="157" customWidth="1"/>
    <col min="8" max="16" width="10.7109375" style="157" customWidth="1"/>
    <col min="17" max="17" width="8.7109375" style="157" customWidth="1"/>
    <col min="18" max="18" width="8.7109375" style="159" customWidth="1"/>
    <col min="19" max="16384" width="10.28125" style="159" customWidth="1"/>
  </cols>
  <sheetData>
    <row r="1" spans="1:17" ht="21" customHeight="1">
      <c r="A1" s="1516" t="s">
        <v>313</v>
      </c>
      <c r="B1" s="1517"/>
      <c r="C1" s="1517"/>
      <c r="D1" s="1517"/>
      <c r="E1" s="1517"/>
      <c r="F1" s="1517"/>
      <c r="G1" s="188"/>
      <c r="H1" s="77" t="s">
        <v>52</v>
      </c>
      <c r="I1" s="1492">
        <f>'表紙'!C19</f>
        <v>0</v>
      </c>
      <c r="J1" s="1492"/>
      <c r="K1" s="77" t="s">
        <v>53</v>
      </c>
      <c r="L1" s="1493">
        <f>'①経概況'!AA2</f>
        <v>0</v>
      </c>
      <c r="M1" s="1493"/>
      <c r="Q1" s="158"/>
    </row>
    <row r="2" spans="1:16" ht="15.75" customHeight="1" thickBot="1">
      <c r="A2" s="160" t="s">
        <v>244</v>
      </c>
      <c r="B2" s="161"/>
      <c r="C2" s="162" t="s">
        <v>287</v>
      </c>
      <c r="D2" s="163" t="s">
        <v>421</v>
      </c>
      <c r="E2" s="1525"/>
      <c r="F2" s="1525"/>
      <c r="G2" s="189"/>
      <c r="O2" s="1515" t="s">
        <v>54</v>
      </c>
      <c r="P2" s="1515"/>
    </row>
    <row r="3" spans="1:18" ht="15.75" customHeight="1">
      <c r="A3" s="1532" t="s">
        <v>302</v>
      </c>
      <c r="B3" s="1533"/>
      <c r="C3" s="1534"/>
      <c r="D3" s="190" t="s">
        <v>147</v>
      </c>
      <c r="E3" s="179" t="s">
        <v>146</v>
      </c>
      <c r="F3" s="178" t="s">
        <v>40</v>
      </c>
      <c r="G3" s="191" t="s">
        <v>143</v>
      </c>
      <c r="H3" s="181" t="s">
        <v>41</v>
      </c>
      <c r="I3" s="181" t="s">
        <v>42</v>
      </c>
      <c r="J3" s="181" t="s">
        <v>43</v>
      </c>
      <c r="K3" s="181" t="s">
        <v>44</v>
      </c>
      <c r="L3" s="181" t="s">
        <v>45</v>
      </c>
      <c r="M3" s="181" t="s">
        <v>46</v>
      </c>
      <c r="N3" s="181" t="s">
        <v>47</v>
      </c>
      <c r="O3" s="181" t="s">
        <v>144</v>
      </c>
      <c r="P3" s="65" t="s">
        <v>145</v>
      </c>
      <c r="Q3" s="1520" t="s">
        <v>199</v>
      </c>
      <c r="R3" s="1521"/>
    </row>
    <row r="4" spans="1:18" ht="15.75" customHeight="1" thickBot="1">
      <c r="A4" s="1535"/>
      <c r="B4" s="1536"/>
      <c r="C4" s="1537"/>
      <c r="D4" s="848">
        <f>E4-1</f>
        <v>-3</v>
      </c>
      <c r="E4" s="849">
        <f>F4-1</f>
        <v>-2</v>
      </c>
      <c r="F4" s="850">
        <f>G4-1</f>
        <v>-1</v>
      </c>
      <c r="G4" s="851">
        <f>'⑤農改善計画'!H4</f>
        <v>0</v>
      </c>
      <c r="H4" s="849">
        <f aca="true" t="shared" si="0" ref="H4:P4">G4+1</f>
        <v>1</v>
      </c>
      <c r="I4" s="852">
        <f t="shared" si="0"/>
        <v>2</v>
      </c>
      <c r="J4" s="852">
        <f t="shared" si="0"/>
        <v>3</v>
      </c>
      <c r="K4" s="852">
        <f t="shared" si="0"/>
        <v>4</v>
      </c>
      <c r="L4" s="852">
        <f t="shared" si="0"/>
        <v>5</v>
      </c>
      <c r="M4" s="852">
        <f t="shared" si="0"/>
        <v>6</v>
      </c>
      <c r="N4" s="852">
        <f t="shared" si="0"/>
        <v>7</v>
      </c>
      <c r="O4" s="852">
        <f t="shared" si="0"/>
        <v>8</v>
      </c>
      <c r="P4" s="852">
        <f t="shared" si="0"/>
        <v>9</v>
      </c>
      <c r="Q4" s="164" t="s">
        <v>285</v>
      </c>
      <c r="R4" s="165" t="s">
        <v>286</v>
      </c>
    </row>
    <row r="5" spans="1:18" ht="18" customHeight="1">
      <c r="A5" s="1502" t="s">
        <v>238</v>
      </c>
      <c r="B5" s="1507" t="s">
        <v>193</v>
      </c>
      <c r="C5" s="1508"/>
      <c r="D5" s="793"/>
      <c r="E5" s="794"/>
      <c r="F5" s="795"/>
      <c r="G5" s="192">
        <f>'②飼養計画'!I17*G6</f>
        <v>0</v>
      </c>
      <c r="H5" s="193">
        <f>'②飼養計画'!J17*H6</f>
        <v>0</v>
      </c>
      <c r="I5" s="193">
        <f>'②飼養計画'!K17*I6</f>
        <v>0</v>
      </c>
      <c r="J5" s="193">
        <f>'②飼養計画'!L17*J6</f>
        <v>0</v>
      </c>
      <c r="K5" s="193">
        <f>'②飼養計画'!M17*K6</f>
        <v>0</v>
      </c>
      <c r="L5" s="193">
        <f>'②飼養計画'!N17*L6</f>
        <v>0</v>
      </c>
      <c r="M5" s="193">
        <f>'②飼養計画'!O17*M6</f>
        <v>0</v>
      </c>
      <c r="N5" s="193">
        <f>'②飼養計画'!P17*N6</f>
        <v>0</v>
      </c>
      <c r="O5" s="193">
        <f>'②飼養計画'!Q17*O6</f>
        <v>0</v>
      </c>
      <c r="P5" s="194">
        <f>'②飼養計画'!R17*P6</f>
        <v>0</v>
      </c>
      <c r="Q5" s="4"/>
      <c r="R5" s="166"/>
    </row>
    <row r="6" spans="1:18" ht="18" customHeight="1">
      <c r="A6" s="1503"/>
      <c r="B6" s="195"/>
      <c r="C6" s="173" t="s">
        <v>169</v>
      </c>
      <c r="D6" s="788"/>
      <c r="E6" s="789"/>
      <c r="F6" s="786"/>
      <c r="G6" s="787"/>
      <c r="H6" s="785"/>
      <c r="I6" s="785"/>
      <c r="J6" s="785"/>
      <c r="K6" s="785"/>
      <c r="L6" s="785"/>
      <c r="M6" s="785"/>
      <c r="N6" s="785"/>
      <c r="O6" s="785"/>
      <c r="P6" s="786"/>
      <c r="Q6" s="61"/>
      <c r="R6" s="9"/>
    </row>
    <row r="7" spans="1:18" ht="18" customHeight="1">
      <c r="A7" s="1503"/>
      <c r="B7" s="1505" t="s">
        <v>194</v>
      </c>
      <c r="C7" s="1506"/>
      <c r="D7" s="790"/>
      <c r="E7" s="796"/>
      <c r="F7" s="791"/>
      <c r="G7" s="196">
        <f>'②飼養計画'!I27*G8</f>
        <v>0</v>
      </c>
      <c r="H7" s="197">
        <f>'②飼養計画'!J27*H8</f>
        <v>0</v>
      </c>
      <c r="I7" s="197">
        <f>'②飼養計画'!K27*I8</f>
        <v>0</v>
      </c>
      <c r="J7" s="197">
        <f>'②飼養計画'!L27*J8</f>
        <v>0</v>
      </c>
      <c r="K7" s="197">
        <f>'②飼養計画'!M27*K8</f>
        <v>0</v>
      </c>
      <c r="L7" s="197">
        <f>'②飼養計画'!N27*L8</f>
        <v>0</v>
      </c>
      <c r="M7" s="197">
        <f>'②飼養計画'!O27*M8</f>
        <v>0</v>
      </c>
      <c r="N7" s="197">
        <f>'②飼養計画'!P27*N8</f>
        <v>0</v>
      </c>
      <c r="O7" s="197">
        <f>'②飼養計画'!Q27*O8</f>
        <v>0</v>
      </c>
      <c r="P7" s="197">
        <f>'②飼養計画'!R27*P8</f>
        <v>0</v>
      </c>
      <c r="Q7" s="6"/>
      <c r="R7" s="11"/>
    </row>
    <row r="8" spans="1:18" ht="18" customHeight="1">
      <c r="A8" s="1503"/>
      <c r="B8" s="195"/>
      <c r="C8" s="173" t="s">
        <v>169</v>
      </c>
      <c r="D8" s="788"/>
      <c r="E8" s="797"/>
      <c r="F8" s="789"/>
      <c r="G8" s="167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9">
        <v>0</v>
      </c>
      <c r="Q8" s="5"/>
      <c r="R8" s="9"/>
    </row>
    <row r="9" spans="1:18" ht="18" customHeight="1">
      <c r="A9" s="1503"/>
      <c r="B9" s="1505" t="s">
        <v>218</v>
      </c>
      <c r="C9" s="1506"/>
      <c r="D9" s="790"/>
      <c r="E9" s="796"/>
      <c r="F9" s="791"/>
      <c r="G9" s="196">
        <f>'②飼養計画'!I36*G10</f>
        <v>0</v>
      </c>
      <c r="H9" s="197">
        <f>'②飼養計画'!J36*H10</f>
        <v>0</v>
      </c>
      <c r="I9" s="197">
        <f>'②飼養計画'!K36*I10</f>
        <v>0</v>
      </c>
      <c r="J9" s="197">
        <f>'②飼養計画'!L36*J10</f>
        <v>0</v>
      </c>
      <c r="K9" s="197">
        <f>'②飼養計画'!M36*K10</f>
        <v>0</v>
      </c>
      <c r="L9" s="197">
        <f>'②飼養計画'!N36*L10</f>
        <v>0</v>
      </c>
      <c r="M9" s="197">
        <f>'②飼養計画'!O36*M10</f>
        <v>0</v>
      </c>
      <c r="N9" s="197">
        <f>'②飼養計画'!P36*N10</f>
        <v>0</v>
      </c>
      <c r="O9" s="197">
        <f>'②飼養計画'!Q36*O10</f>
        <v>0</v>
      </c>
      <c r="P9" s="197">
        <f>'②飼養計画'!R36*P10</f>
        <v>0</v>
      </c>
      <c r="Q9" s="6"/>
      <c r="R9" s="11"/>
    </row>
    <row r="10" spans="1:18" ht="18" customHeight="1">
      <c r="A10" s="1503"/>
      <c r="B10" s="195"/>
      <c r="C10" s="173" t="s">
        <v>169</v>
      </c>
      <c r="D10" s="788"/>
      <c r="E10" s="797"/>
      <c r="F10" s="789"/>
      <c r="G10" s="167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70">
        <v>0</v>
      </c>
      <c r="Q10" s="5"/>
      <c r="R10" s="9"/>
    </row>
    <row r="11" spans="1:18" ht="18" customHeight="1">
      <c r="A11" s="1503"/>
      <c r="B11" s="1505" t="s">
        <v>195</v>
      </c>
      <c r="C11" s="1506"/>
      <c r="D11" s="790"/>
      <c r="E11" s="791"/>
      <c r="F11" s="792"/>
      <c r="G11" s="196">
        <f>'②飼養計画'!I8*G12</f>
        <v>0</v>
      </c>
      <c r="H11" s="197">
        <f>'②飼養計画'!J8*H12</f>
        <v>0</v>
      </c>
      <c r="I11" s="197">
        <f>'②飼養計画'!K8*I12</f>
        <v>0</v>
      </c>
      <c r="J11" s="197">
        <f>'②飼養計画'!L8*J12</f>
        <v>0</v>
      </c>
      <c r="K11" s="197">
        <f>'②飼養計画'!M8*K12</f>
        <v>0</v>
      </c>
      <c r="L11" s="197">
        <f>'②飼養計画'!N8*L12</f>
        <v>0</v>
      </c>
      <c r="M11" s="197">
        <f>'②飼養計画'!O8*M12</f>
        <v>0</v>
      </c>
      <c r="N11" s="197">
        <f>'②飼養計画'!P8*N12</f>
        <v>0</v>
      </c>
      <c r="O11" s="197">
        <f>'②飼養計画'!Q8*O12</f>
        <v>0</v>
      </c>
      <c r="P11" s="197">
        <f>'②飼養計画'!R8*P12</f>
        <v>0</v>
      </c>
      <c r="Q11" s="6"/>
      <c r="R11" s="11"/>
    </row>
    <row r="12" spans="1:18" ht="18" customHeight="1">
      <c r="A12" s="1503"/>
      <c r="B12" s="195"/>
      <c r="C12" s="173" t="s">
        <v>169</v>
      </c>
      <c r="D12" s="788"/>
      <c r="E12" s="789"/>
      <c r="F12" s="786"/>
      <c r="G12" s="788"/>
      <c r="H12" s="785"/>
      <c r="I12" s="785"/>
      <c r="J12" s="785"/>
      <c r="K12" s="785"/>
      <c r="L12" s="785"/>
      <c r="M12" s="785"/>
      <c r="N12" s="785"/>
      <c r="O12" s="785"/>
      <c r="P12" s="785"/>
      <c r="Q12" s="16"/>
      <c r="R12" s="9"/>
    </row>
    <row r="13" spans="1:18" ht="18" customHeight="1">
      <c r="A13" s="1503"/>
      <c r="B13" s="1505" t="s">
        <v>196</v>
      </c>
      <c r="C13" s="1540"/>
      <c r="D13" s="798"/>
      <c r="E13" s="799"/>
      <c r="F13" s="800"/>
      <c r="G13" s="798"/>
      <c r="H13" s="822"/>
      <c r="I13" s="822"/>
      <c r="J13" s="822"/>
      <c r="K13" s="822"/>
      <c r="L13" s="822"/>
      <c r="M13" s="822"/>
      <c r="N13" s="822"/>
      <c r="O13" s="822"/>
      <c r="P13" s="822"/>
      <c r="Q13" s="14"/>
      <c r="R13" s="15"/>
    </row>
    <row r="14" spans="1:18" ht="18" customHeight="1">
      <c r="A14" s="1503"/>
      <c r="C14" s="172" t="s">
        <v>308</v>
      </c>
      <c r="D14" s="788"/>
      <c r="E14" s="797"/>
      <c r="F14" s="789"/>
      <c r="G14" s="788"/>
      <c r="H14" s="785"/>
      <c r="I14" s="785"/>
      <c r="J14" s="785"/>
      <c r="K14" s="785"/>
      <c r="L14" s="785"/>
      <c r="M14" s="785"/>
      <c r="N14" s="785"/>
      <c r="O14" s="785"/>
      <c r="P14" s="786"/>
      <c r="Q14" s="7"/>
      <c r="R14" s="10"/>
    </row>
    <row r="15" spans="1:18" ht="18" customHeight="1">
      <c r="A15" s="1503"/>
      <c r="B15" s="1523" t="s">
        <v>306</v>
      </c>
      <c r="C15" s="1524"/>
      <c r="D15" s="798"/>
      <c r="E15" s="799"/>
      <c r="F15" s="800"/>
      <c r="G15" s="798"/>
      <c r="H15" s="822"/>
      <c r="I15" s="822"/>
      <c r="J15" s="822"/>
      <c r="K15" s="822"/>
      <c r="L15" s="822"/>
      <c r="M15" s="822"/>
      <c r="N15" s="822"/>
      <c r="O15" s="822"/>
      <c r="P15" s="822"/>
      <c r="Q15" s="6"/>
      <c r="R15" s="11"/>
    </row>
    <row r="16" spans="1:18" ht="18" customHeight="1">
      <c r="A16" s="1503"/>
      <c r="C16" s="173" t="s">
        <v>308</v>
      </c>
      <c r="D16" s="788"/>
      <c r="E16" s="797"/>
      <c r="F16" s="789"/>
      <c r="G16" s="788"/>
      <c r="H16" s="785"/>
      <c r="I16" s="785"/>
      <c r="J16" s="785"/>
      <c r="K16" s="785"/>
      <c r="L16" s="785"/>
      <c r="M16" s="785"/>
      <c r="N16" s="785"/>
      <c r="O16" s="785"/>
      <c r="P16" s="786"/>
      <c r="Q16" s="6"/>
      <c r="R16" s="11"/>
    </row>
    <row r="17" spans="1:18" ht="18" customHeight="1">
      <c r="A17" s="1503"/>
      <c r="B17" s="1505" t="s">
        <v>198</v>
      </c>
      <c r="C17" s="1506"/>
      <c r="D17" s="196">
        <f>SUM(D18:D22)</f>
        <v>0</v>
      </c>
      <c r="E17" s="198">
        <f aca="true" t="shared" si="1" ref="E17:P17">SUM(E18:E22)</f>
        <v>0</v>
      </c>
      <c r="F17" s="199">
        <f t="shared" si="1"/>
        <v>0</v>
      </c>
      <c r="G17" s="196">
        <f t="shared" si="1"/>
        <v>0</v>
      </c>
      <c r="H17" s="197">
        <f t="shared" si="1"/>
        <v>0</v>
      </c>
      <c r="I17" s="197">
        <f t="shared" si="1"/>
        <v>0</v>
      </c>
      <c r="J17" s="197">
        <f t="shared" si="1"/>
        <v>0</v>
      </c>
      <c r="K17" s="197">
        <f t="shared" si="1"/>
        <v>0</v>
      </c>
      <c r="L17" s="197">
        <f t="shared" si="1"/>
        <v>0</v>
      </c>
      <c r="M17" s="197">
        <f t="shared" si="1"/>
        <v>0</v>
      </c>
      <c r="N17" s="197">
        <f t="shared" si="1"/>
        <v>0</v>
      </c>
      <c r="O17" s="197">
        <f t="shared" si="1"/>
        <v>0</v>
      </c>
      <c r="P17" s="171">
        <f t="shared" si="1"/>
        <v>0</v>
      </c>
      <c r="Q17" s="6"/>
      <c r="R17" s="11"/>
    </row>
    <row r="18" spans="1:18" ht="18" customHeight="1">
      <c r="A18" s="1503"/>
      <c r="B18" s="200"/>
      <c r="C18" s="201" t="s">
        <v>307</v>
      </c>
      <c r="D18" s="801"/>
      <c r="E18" s="802"/>
      <c r="F18" s="803"/>
      <c r="G18" s="801"/>
      <c r="H18" s="813"/>
      <c r="I18" s="813"/>
      <c r="J18" s="813"/>
      <c r="K18" s="813"/>
      <c r="L18" s="813"/>
      <c r="M18" s="813"/>
      <c r="N18" s="813"/>
      <c r="O18" s="813"/>
      <c r="P18" s="814"/>
      <c r="Q18" s="6"/>
      <c r="R18" s="11"/>
    </row>
    <row r="19" spans="1:18" ht="18" customHeight="1">
      <c r="A19" s="1503"/>
      <c r="B19" s="202"/>
      <c r="C19" s="203" t="s">
        <v>170</v>
      </c>
      <c r="D19" s="804"/>
      <c r="E19" s="805"/>
      <c r="F19" s="806"/>
      <c r="G19" s="804"/>
      <c r="H19" s="815"/>
      <c r="I19" s="815"/>
      <c r="J19" s="815"/>
      <c r="K19" s="815"/>
      <c r="L19" s="815"/>
      <c r="M19" s="815"/>
      <c r="N19" s="815"/>
      <c r="O19" s="815"/>
      <c r="P19" s="816"/>
      <c r="Q19" s="6"/>
      <c r="R19" s="11"/>
    </row>
    <row r="20" spans="1:18" ht="18" customHeight="1">
      <c r="A20" s="1503"/>
      <c r="B20" s="202"/>
      <c r="C20" s="204" t="s">
        <v>311</v>
      </c>
      <c r="D20" s="804"/>
      <c r="E20" s="805"/>
      <c r="F20" s="806"/>
      <c r="G20" s="817"/>
      <c r="H20" s="815"/>
      <c r="I20" s="815"/>
      <c r="J20" s="815"/>
      <c r="K20" s="815"/>
      <c r="L20" s="815"/>
      <c r="M20" s="815"/>
      <c r="N20" s="815"/>
      <c r="O20" s="815"/>
      <c r="P20" s="805"/>
      <c r="Q20" s="6"/>
      <c r="R20" s="11"/>
    </row>
    <row r="21" spans="1:18" ht="18" customHeight="1">
      <c r="A21" s="1503"/>
      <c r="B21" s="202"/>
      <c r="C21" s="204"/>
      <c r="D21" s="807"/>
      <c r="E21" s="808"/>
      <c r="F21" s="809"/>
      <c r="G21" s="807"/>
      <c r="H21" s="818"/>
      <c r="I21" s="818"/>
      <c r="J21" s="818"/>
      <c r="K21" s="818"/>
      <c r="L21" s="818"/>
      <c r="M21" s="818"/>
      <c r="N21" s="818"/>
      <c r="O21" s="818"/>
      <c r="P21" s="819"/>
      <c r="Q21" s="6"/>
      <c r="R21" s="11"/>
    </row>
    <row r="22" spans="1:18" ht="18" customHeight="1" thickBot="1">
      <c r="A22" s="1503"/>
      <c r="C22" s="174"/>
      <c r="D22" s="810"/>
      <c r="E22" s="811"/>
      <c r="F22" s="812"/>
      <c r="G22" s="810"/>
      <c r="H22" s="820"/>
      <c r="I22" s="820"/>
      <c r="J22" s="820"/>
      <c r="K22" s="820"/>
      <c r="L22" s="820"/>
      <c r="M22" s="820"/>
      <c r="N22" s="820"/>
      <c r="O22" s="820"/>
      <c r="P22" s="821"/>
      <c r="Q22" s="6"/>
      <c r="R22" s="11"/>
    </row>
    <row r="23" spans="1:18" ht="18" customHeight="1" thickBot="1" thickTop="1">
      <c r="A23" s="1504"/>
      <c r="B23" s="1526" t="s">
        <v>197</v>
      </c>
      <c r="C23" s="1527"/>
      <c r="D23" s="717">
        <f>SUM(D5,D7,D9,D11,D13,D15,D17)</f>
        <v>0</v>
      </c>
      <c r="E23" s="720">
        <f aca="true" t="shared" si="2" ref="E23:P23">SUM(E5,E7,E9,E11,E13,E15,E17)</f>
        <v>0</v>
      </c>
      <c r="F23" s="721">
        <f t="shared" si="2"/>
        <v>0</v>
      </c>
      <c r="G23" s="717">
        <f t="shared" si="2"/>
        <v>0</v>
      </c>
      <c r="H23" s="718">
        <f t="shared" si="2"/>
        <v>0</v>
      </c>
      <c r="I23" s="718">
        <f t="shared" si="2"/>
        <v>0</v>
      </c>
      <c r="J23" s="718">
        <f t="shared" si="2"/>
        <v>0</v>
      </c>
      <c r="K23" s="718">
        <f t="shared" si="2"/>
        <v>0</v>
      </c>
      <c r="L23" s="718">
        <f t="shared" si="2"/>
        <v>0</v>
      </c>
      <c r="M23" s="718">
        <f t="shared" si="2"/>
        <v>0</v>
      </c>
      <c r="N23" s="718">
        <f t="shared" si="2"/>
        <v>0</v>
      </c>
      <c r="O23" s="718">
        <f t="shared" si="2"/>
        <v>0</v>
      </c>
      <c r="P23" s="718">
        <f t="shared" si="2"/>
        <v>0</v>
      </c>
      <c r="Q23" s="8"/>
      <c r="R23" s="175"/>
    </row>
    <row r="24" spans="1:22" ht="18" customHeight="1">
      <c r="A24" s="1502" t="s">
        <v>239</v>
      </c>
      <c r="B24" s="1541" t="s">
        <v>240</v>
      </c>
      <c r="C24" s="1542"/>
      <c r="D24" s="823"/>
      <c r="E24" s="824"/>
      <c r="F24" s="825"/>
      <c r="G24" s="722" t="e">
        <f>'②飼養計画'!I5*'③農経営計画内訳'!$Q$24</f>
        <v>#DIV/0!</v>
      </c>
      <c r="H24" s="722" t="e">
        <f>'②飼養計画'!J5*'③農経営計画内訳'!$Q$24</f>
        <v>#DIV/0!</v>
      </c>
      <c r="I24" s="722" t="e">
        <f>'②飼養計画'!K5*'③農経営計画内訳'!$Q$24</f>
        <v>#DIV/0!</v>
      </c>
      <c r="J24" s="722" t="e">
        <f>'②飼養計画'!L5*'③農経営計画内訳'!$Q$24</f>
        <v>#DIV/0!</v>
      </c>
      <c r="K24" s="722" t="e">
        <f>'②飼養計画'!M5*'③農経営計画内訳'!$Q$24</f>
        <v>#DIV/0!</v>
      </c>
      <c r="L24" s="722" t="e">
        <f>'②飼養計画'!N5*'③農経営計画内訳'!$Q$24</f>
        <v>#DIV/0!</v>
      </c>
      <c r="M24" s="722" t="e">
        <f>'②飼養計画'!O5*'③農経営計画内訳'!$Q$24</f>
        <v>#DIV/0!</v>
      </c>
      <c r="N24" s="722" t="e">
        <f>'②飼養計画'!P5*'③農経営計画内訳'!$Q$24</f>
        <v>#DIV/0!</v>
      </c>
      <c r="O24" s="722" t="e">
        <f>'②飼養計画'!Q5*'③農経営計画内訳'!$Q$24</f>
        <v>#DIV/0!</v>
      </c>
      <c r="P24" s="725" t="e">
        <f>'②飼養計画'!R5*'③農経営計画内訳'!$Q$24</f>
        <v>#DIV/0!</v>
      </c>
      <c r="Q24" s="729" t="e">
        <f>'④肉牛繁殖損益'!C33</f>
        <v>#DIV/0!</v>
      </c>
      <c r="R24" s="730"/>
      <c r="T24" s="1541" t="s">
        <v>240</v>
      </c>
      <c r="U24" s="1542"/>
      <c r="V24" s="159" t="s">
        <v>347</v>
      </c>
    </row>
    <row r="25" spans="1:22" ht="18" customHeight="1">
      <c r="A25" s="1545"/>
      <c r="B25" s="1538" t="s">
        <v>185</v>
      </c>
      <c r="C25" s="1539"/>
      <c r="D25" s="826"/>
      <c r="E25" s="827"/>
      <c r="F25" s="828"/>
      <c r="G25" s="724">
        <f>'②飼養計画'!I6*'③農経営計画内訳'!$Q$25</f>
        <v>0</v>
      </c>
      <c r="H25" s="724">
        <f>'②飼養計画'!J6*'③農経営計画内訳'!$Q$25</f>
        <v>0</v>
      </c>
      <c r="I25" s="724">
        <f>'②飼養計画'!K6*'③農経営計画内訳'!$Q$25</f>
        <v>0</v>
      </c>
      <c r="J25" s="724">
        <f>'②飼養計画'!L6*'③農経営計画内訳'!$Q$25</f>
        <v>0</v>
      </c>
      <c r="K25" s="724">
        <f>'②飼養計画'!M6*'③農経営計画内訳'!$Q$25</f>
        <v>0</v>
      </c>
      <c r="L25" s="724">
        <f>'②飼養計画'!N6*'③農経営計画内訳'!$Q$25</f>
        <v>0</v>
      </c>
      <c r="M25" s="724">
        <f>'②飼養計画'!O6*'③農経営計画内訳'!$Q$25</f>
        <v>0</v>
      </c>
      <c r="N25" s="724">
        <f>'②飼養計画'!P6*'③農経営計画内訳'!$Q$25</f>
        <v>0</v>
      </c>
      <c r="O25" s="724">
        <f>'②飼養計画'!Q6*'③農経営計画内訳'!$Q$25</f>
        <v>0</v>
      </c>
      <c r="P25" s="726">
        <f>'②飼養計画'!R6*'③農経営計画内訳'!$Q$25</f>
        <v>0</v>
      </c>
      <c r="Q25" s="1056"/>
      <c r="R25" s="731"/>
      <c r="T25" s="1538" t="s">
        <v>185</v>
      </c>
      <c r="U25" s="1539"/>
      <c r="V25" s="159" t="s">
        <v>343</v>
      </c>
    </row>
    <row r="26" spans="1:22" ht="18" customHeight="1">
      <c r="A26" s="1545"/>
      <c r="B26" s="1511" t="s">
        <v>187</v>
      </c>
      <c r="C26" s="1512"/>
      <c r="D26" s="829"/>
      <c r="E26" s="830"/>
      <c r="F26" s="831"/>
      <c r="G26" s="719" t="e">
        <f>'②飼養計画'!I5*'③農経営計画内訳'!$Q$26</f>
        <v>#DIV/0!</v>
      </c>
      <c r="H26" s="719" t="e">
        <f>'②飼養計画'!J5*'③農経営計画内訳'!$Q$26</f>
        <v>#DIV/0!</v>
      </c>
      <c r="I26" s="719" t="e">
        <f>'②飼養計画'!K5*'③農経営計画内訳'!$Q$26</f>
        <v>#DIV/0!</v>
      </c>
      <c r="J26" s="719" t="e">
        <f>'②飼養計画'!L5*'③農経営計画内訳'!$Q$26</f>
        <v>#DIV/0!</v>
      </c>
      <c r="K26" s="719" t="e">
        <f>'②飼養計画'!M5*'③農経営計画内訳'!$Q$26</f>
        <v>#DIV/0!</v>
      </c>
      <c r="L26" s="719" t="e">
        <f>'②飼養計画'!N5*'③農経営計画内訳'!$Q$26</f>
        <v>#DIV/0!</v>
      </c>
      <c r="M26" s="719" t="e">
        <f>'②飼養計画'!O5*'③農経営計画内訳'!$Q$26</f>
        <v>#DIV/0!</v>
      </c>
      <c r="N26" s="719" t="e">
        <f>'②飼養計画'!P5*'③農経営計画内訳'!$Q$26</f>
        <v>#DIV/0!</v>
      </c>
      <c r="O26" s="719" t="e">
        <f>'②飼養計画'!Q5*'③農経営計画内訳'!$Q$26</f>
        <v>#DIV/0!</v>
      </c>
      <c r="P26" s="727" t="e">
        <f>'②飼養計画'!R5*'③農経営計画内訳'!$Q$26</f>
        <v>#DIV/0!</v>
      </c>
      <c r="Q26" s="732" t="e">
        <f>'④肉牛繁殖損益'!C9+'④肉牛繁殖損益'!C12</f>
        <v>#DIV/0!</v>
      </c>
      <c r="R26" s="1057"/>
      <c r="T26" s="1511" t="s">
        <v>187</v>
      </c>
      <c r="U26" s="1512"/>
      <c r="V26" s="159" t="s">
        <v>344</v>
      </c>
    </row>
    <row r="27" spans="1:21" ht="18" customHeight="1">
      <c r="A27" s="1545"/>
      <c r="B27" s="1511" t="s">
        <v>186</v>
      </c>
      <c r="C27" s="1512"/>
      <c r="D27" s="829"/>
      <c r="E27" s="830"/>
      <c r="F27" s="831"/>
      <c r="G27" s="719" t="e">
        <f>'②飼養計画'!I5*'③農経営計画内訳'!$Q$27</f>
        <v>#DIV/0!</v>
      </c>
      <c r="H27" s="719" t="e">
        <f>'②飼養計画'!J5*'③農経営計画内訳'!$Q$27</f>
        <v>#DIV/0!</v>
      </c>
      <c r="I27" s="719" t="e">
        <f>'②飼養計画'!K5*'③農経営計画内訳'!$Q$27</f>
        <v>#DIV/0!</v>
      </c>
      <c r="J27" s="719" t="e">
        <f>'②飼養計画'!L5*'③農経営計画内訳'!$Q$27</f>
        <v>#DIV/0!</v>
      </c>
      <c r="K27" s="719" t="e">
        <f>'②飼養計画'!M5*'③農経営計画内訳'!$Q$27</f>
        <v>#DIV/0!</v>
      </c>
      <c r="L27" s="719" t="e">
        <f>'②飼養計画'!N5*'③農経営計画内訳'!$Q$27</f>
        <v>#DIV/0!</v>
      </c>
      <c r="M27" s="719" t="e">
        <f>'②飼養計画'!O5*'③農経営計画内訳'!$Q$27</f>
        <v>#DIV/0!</v>
      </c>
      <c r="N27" s="719" t="e">
        <f>'②飼養計画'!P5*'③農経営計画内訳'!$Q$27</f>
        <v>#DIV/0!</v>
      </c>
      <c r="O27" s="719" t="e">
        <f>'②飼養計画'!Q5*'③農経営計画内訳'!$Q$27</f>
        <v>#DIV/0!</v>
      </c>
      <c r="P27" s="727" t="e">
        <f>'②飼養計画'!R5*'③農経営計画内訳'!$Q$27</f>
        <v>#DIV/0!</v>
      </c>
      <c r="Q27" s="732" t="e">
        <f>'④肉牛繁殖損益'!C24</f>
        <v>#DIV/0!</v>
      </c>
      <c r="R27" s="1057"/>
      <c r="T27" s="1511" t="s">
        <v>186</v>
      </c>
      <c r="U27" s="1512"/>
    </row>
    <row r="28" spans="1:22" ht="18" customHeight="1">
      <c r="A28" s="1545"/>
      <c r="B28" s="1511" t="s">
        <v>211</v>
      </c>
      <c r="C28" s="1512"/>
      <c r="D28" s="829"/>
      <c r="E28" s="830"/>
      <c r="F28" s="831"/>
      <c r="G28" s="719" t="e">
        <f>'②飼養計画'!I5*'③農経営計画内訳'!$Q$28</f>
        <v>#DIV/0!</v>
      </c>
      <c r="H28" s="719" t="e">
        <f>'②飼養計画'!J5*'③農経営計画内訳'!$Q$28</f>
        <v>#DIV/0!</v>
      </c>
      <c r="I28" s="719" t="e">
        <f>'②飼養計画'!K5*'③農経営計画内訳'!$Q$28</f>
        <v>#DIV/0!</v>
      </c>
      <c r="J28" s="719" t="e">
        <f>'②飼養計画'!L5*'③農経営計画内訳'!$Q$28</f>
        <v>#DIV/0!</v>
      </c>
      <c r="K28" s="719" t="e">
        <f>'②飼養計画'!M5*'③農経営計画内訳'!$Q$28</f>
        <v>#DIV/0!</v>
      </c>
      <c r="L28" s="719" t="e">
        <f>'②飼養計画'!N5*'③農経営計画内訳'!$Q$28</f>
        <v>#DIV/0!</v>
      </c>
      <c r="M28" s="719" t="e">
        <f>'②飼養計画'!O5*'③農経営計画内訳'!$Q$28</f>
        <v>#DIV/0!</v>
      </c>
      <c r="N28" s="719" t="e">
        <f>'②飼養計画'!P5*'③農経営計画内訳'!$Q$28</f>
        <v>#DIV/0!</v>
      </c>
      <c r="O28" s="719" t="e">
        <f>'②飼養計画'!Q5*'③農経営計画内訳'!$Q$28</f>
        <v>#DIV/0!</v>
      </c>
      <c r="P28" s="727" t="e">
        <f>'②飼養計画'!R5*'③農経営計画内訳'!$Q$28</f>
        <v>#DIV/0!</v>
      </c>
      <c r="Q28" s="732" t="e">
        <f>'④肉牛繁殖損益'!C27</f>
        <v>#DIV/0!</v>
      </c>
      <c r="R28" s="1057"/>
      <c r="T28" s="1511" t="s">
        <v>211</v>
      </c>
      <c r="U28" s="1512"/>
      <c r="V28" s="159" t="s">
        <v>345</v>
      </c>
    </row>
    <row r="29" spans="1:22" ht="18" customHeight="1">
      <c r="A29" s="1545"/>
      <c r="B29" s="1530" t="s">
        <v>188</v>
      </c>
      <c r="C29" s="1531"/>
      <c r="D29" s="829"/>
      <c r="E29" s="830"/>
      <c r="F29" s="831"/>
      <c r="G29" s="719" t="e">
        <f>'②飼養計画'!I5*'③農経営計画内訳'!$Q$29</f>
        <v>#DIV/0!</v>
      </c>
      <c r="H29" s="719" t="e">
        <f>'②飼養計画'!J5*'③農経営計画内訳'!$Q$29</f>
        <v>#DIV/0!</v>
      </c>
      <c r="I29" s="719" t="e">
        <f>'②飼養計画'!K5*'③農経営計画内訳'!$Q$29</f>
        <v>#DIV/0!</v>
      </c>
      <c r="J29" s="719" t="e">
        <f>'②飼養計画'!L5*'③農経営計画内訳'!$Q$29</f>
        <v>#DIV/0!</v>
      </c>
      <c r="K29" s="719" t="e">
        <f>'②飼養計画'!M5*'③農経営計画内訳'!$Q$29</f>
        <v>#DIV/0!</v>
      </c>
      <c r="L29" s="719" t="e">
        <f>'②飼養計画'!N5*'③農経営計画内訳'!$Q$29</f>
        <v>#DIV/0!</v>
      </c>
      <c r="M29" s="719" t="e">
        <f>'②飼養計画'!O5*'③農経営計画内訳'!$Q$29</f>
        <v>#DIV/0!</v>
      </c>
      <c r="N29" s="719" t="e">
        <f>'②飼養計画'!P5*'③農経営計画内訳'!$Q$29</f>
        <v>#DIV/0!</v>
      </c>
      <c r="O29" s="719" t="e">
        <f>'②飼養計画'!Q5*'③農経営計画内訳'!$Q$29</f>
        <v>#DIV/0!</v>
      </c>
      <c r="P29" s="727" t="e">
        <f>'②飼養計画'!R5*'③農経営計画内訳'!$Q$29</f>
        <v>#DIV/0!</v>
      </c>
      <c r="Q29" s="732" t="e">
        <f>'④肉牛繁殖損益'!C30</f>
        <v>#DIV/0!</v>
      </c>
      <c r="R29" s="1057"/>
      <c r="T29" s="1530" t="s">
        <v>188</v>
      </c>
      <c r="U29" s="1531"/>
      <c r="V29" s="159" t="s">
        <v>346</v>
      </c>
    </row>
    <row r="30" spans="1:22" ht="18" customHeight="1">
      <c r="A30" s="1545"/>
      <c r="B30" s="1518" t="s">
        <v>241</v>
      </c>
      <c r="C30" s="1522"/>
      <c r="D30" s="829"/>
      <c r="E30" s="830"/>
      <c r="F30" s="831"/>
      <c r="G30" s="719" t="e">
        <f>'②飼養計画'!I5*'③農経営計画内訳'!$Q$30</f>
        <v>#DIV/0!</v>
      </c>
      <c r="H30" s="719" t="e">
        <f>'②飼養計画'!J5*'③農経営計画内訳'!$Q$30</f>
        <v>#DIV/0!</v>
      </c>
      <c r="I30" s="719" t="e">
        <f>'②飼養計画'!K5*'③農経営計画内訳'!$Q$30</f>
        <v>#DIV/0!</v>
      </c>
      <c r="J30" s="719" t="e">
        <f>'②飼養計画'!L5*'③農経営計画内訳'!$Q$30</f>
        <v>#DIV/0!</v>
      </c>
      <c r="K30" s="719" t="e">
        <f>'②飼養計画'!M5*'③農経営計画内訳'!$Q$30</f>
        <v>#DIV/0!</v>
      </c>
      <c r="L30" s="719" t="e">
        <f>'②飼養計画'!N5*'③農経営計画内訳'!$Q$30</f>
        <v>#DIV/0!</v>
      </c>
      <c r="M30" s="719" t="e">
        <f>'②飼養計画'!O5*'③農経営計画内訳'!$Q$30</f>
        <v>#DIV/0!</v>
      </c>
      <c r="N30" s="719" t="e">
        <f>'②飼養計画'!P5*'③農経営計画内訳'!$Q$30</f>
        <v>#DIV/0!</v>
      </c>
      <c r="O30" s="719" t="e">
        <f>'②飼養計画'!Q5*'③農経営計画内訳'!$Q$30</f>
        <v>#DIV/0!</v>
      </c>
      <c r="P30" s="727" t="e">
        <f>'②飼養計画'!R5*'③農経営計画内訳'!$Q$30</f>
        <v>#DIV/0!</v>
      </c>
      <c r="Q30" s="732" t="e">
        <f>'④肉牛繁殖損益'!C15+'④肉牛繁殖損益'!C18+'④肉牛繁殖損益'!C36+'④肉牛繁殖損益'!C39+'④肉牛繁殖損益'!C42</f>
        <v>#DIV/0!</v>
      </c>
      <c r="R30" s="1057"/>
      <c r="T30" s="1518" t="s">
        <v>241</v>
      </c>
      <c r="U30" s="1522"/>
      <c r="V30" s="159" t="s">
        <v>350</v>
      </c>
    </row>
    <row r="31" spans="1:22" ht="18" customHeight="1">
      <c r="A31" s="1545"/>
      <c r="B31" s="1518" t="s">
        <v>190</v>
      </c>
      <c r="C31" s="1519"/>
      <c r="D31" s="829"/>
      <c r="E31" s="830"/>
      <c r="F31" s="831"/>
      <c r="G31" s="719" t="e">
        <f>'②飼養計画'!I5*'③農経営計画内訳'!$Q$31</f>
        <v>#DIV/0!</v>
      </c>
      <c r="H31" s="719" t="e">
        <f>'②飼養計画'!J5*'③農経営計画内訳'!$Q$31</f>
        <v>#DIV/0!</v>
      </c>
      <c r="I31" s="719" t="e">
        <f>'②飼養計画'!K5*'③農経営計画内訳'!$Q$31</f>
        <v>#DIV/0!</v>
      </c>
      <c r="J31" s="719" t="e">
        <f>'②飼養計画'!L5*'③農経営計画内訳'!$Q$31</f>
        <v>#DIV/0!</v>
      </c>
      <c r="K31" s="719" t="e">
        <f>'②飼養計画'!M5*'③農経営計画内訳'!$Q$31</f>
        <v>#DIV/0!</v>
      </c>
      <c r="L31" s="719" t="e">
        <f>'②飼養計画'!N5*'③農経営計画内訳'!$Q$31</f>
        <v>#DIV/0!</v>
      </c>
      <c r="M31" s="719" t="e">
        <f>'②飼養計画'!O5*'③農経営計画内訳'!$Q$31</f>
        <v>#DIV/0!</v>
      </c>
      <c r="N31" s="719" t="e">
        <f>'②飼養計画'!P5*'③農経営計画内訳'!$Q$31</f>
        <v>#DIV/0!</v>
      </c>
      <c r="O31" s="719" t="e">
        <f>'②飼養計画'!Q5*'③農経営計画内訳'!$Q$31</f>
        <v>#DIV/0!</v>
      </c>
      <c r="P31" s="727" t="e">
        <f>'②飼養計画'!R5*'③農経営計画内訳'!$Q$31</f>
        <v>#DIV/0!</v>
      </c>
      <c r="Q31" s="732" t="e">
        <f>'④肉牛繁殖損益'!C45</f>
        <v>#DIV/0!</v>
      </c>
      <c r="R31" s="1057"/>
      <c r="T31" s="1518" t="s">
        <v>190</v>
      </c>
      <c r="U31" s="1519"/>
      <c r="V31" s="159" t="s">
        <v>348</v>
      </c>
    </row>
    <row r="32" spans="1:22" ht="18" customHeight="1">
      <c r="A32" s="1545"/>
      <c r="B32" s="1518" t="s">
        <v>191</v>
      </c>
      <c r="C32" s="1519"/>
      <c r="D32" s="829"/>
      <c r="E32" s="830"/>
      <c r="F32" s="831"/>
      <c r="G32" s="719" t="e">
        <f>'②飼養計画'!I5*'③農経営計画内訳'!$Q$32</f>
        <v>#DIV/0!</v>
      </c>
      <c r="H32" s="719" t="e">
        <f>'②飼養計画'!J5*'③農経営計画内訳'!$Q$32</f>
        <v>#DIV/0!</v>
      </c>
      <c r="I32" s="719" t="e">
        <f>'②飼養計画'!K5*'③農経営計画内訳'!$Q$32</f>
        <v>#DIV/0!</v>
      </c>
      <c r="J32" s="719" t="e">
        <f>'②飼養計画'!L5*'③農経営計画内訳'!$Q$32</f>
        <v>#DIV/0!</v>
      </c>
      <c r="K32" s="719" t="e">
        <f>'②飼養計画'!M5*'③農経営計画内訳'!$Q$32</f>
        <v>#DIV/0!</v>
      </c>
      <c r="L32" s="719" t="e">
        <f>'②飼養計画'!N5*'③農経営計画内訳'!$Q$32</f>
        <v>#DIV/0!</v>
      </c>
      <c r="M32" s="719" t="e">
        <f>'②飼養計画'!O5*'③農経営計画内訳'!$Q$32</f>
        <v>#DIV/0!</v>
      </c>
      <c r="N32" s="719" t="e">
        <f>'②飼養計画'!P5*'③農経営計画内訳'!$Q$32</f>
        <v>#DIV/0!</v>
      </c>
      <c r="O32" s="719" t="e">
        <f>'②飼養計画'!Q5*'③農経営計画内訳'!$Q$32</f>
        <v>#DIV/0!</v>
      </c>
      <c r="P32" s="727" t="e">
        <f>'②飼養計画'!R5*'③農経営計画内訳'!$Q$32</f>
        <v>#DIV/0!</v>
      </c>
      <c r="Q32" s="732" t="e">
        <f>'④肉牛繁殖損益'!C48</f>
        <v>#DIV/0!</v>
      </c>
      <c r="R32" s="1057"/>
      <c r="T32" s="1518" t="s">
        <v>191</v>
      </c>
      <c r="U32" s="1519"/>
      <c r="V32" s="159" t="s">
        <v>349</v>
      </c>
    </row>
    <row r="33" spans="1:21" ht="18" customHeight="1" thickBot="1">
      <c r="A33" s="1545"/>
      <c r="B33" s="1509" t="s">
        <v>242</v>
      </c>
      <c r="C33" s="1510"/>
      <c r="D33" s="832"/>
      <c r="E33" s="833"/>
      <c r="F33" s="834"/>
      <c r="G33" s="723">
        <f>'②飼養計画'!I5*'③農経営計画内訳'!$Q$33</f>
        <v>0</v>
      </c>
      <c r="H33" s="723">
        <f>'②飼養計画'!J5*'③農経営計画内訳'!$Q$33</f>
        <v>0</v>
      </c>
      <c r="I33" s="723">
        <f>'②飼養計画'!K5*'③農経営計画内訳'!$Q$33</f>
        <v>0</v>
      </c>
      <c r="J33" s="723">
        <f>'②飼養計画'!L5*'③農経営計画内訳'!$Q$33</f>
        <v>0</v>
      </c>
      <c r="K33" s="723">
        <f>'②飼養計画'!M5*'③農経営計画内訳'!$Q$33</f>
        <v>0</v>
      </c>
      <c r="L33" s="723">
        <f>'②飼養計画'!N5*'③農経営計画内訳'!$Q$33</f>
        <v>0</v>
      </c>
      <c r="M33" s="723">
        <f>'②飼養計画'!O5*'③農経営計画内訳'!$Q$33</f>
        <v>0</v>
      </c>
      <c r="N33" s="723">
        <f>'②飼養計画'!P5*'③農経営計画内訳'!$Q$33</f>
        <v>0</v>
      </c>
      <c r="O33" s="723">
        <f>'②飼養計画'!Q5*'③農経営計画内訳'!$Q$33</f>
        <v>0</v>
      </c>
      <c r="P33" s="728">
        <f>'②飼養計画'!R5*'③農経営計画内訳'!$Q$33</f>
        <v>0</v>
      </c>
      <c r="Q33" s="733">
        <v>0</v>
      </c>
      <c r="R33" s="1058"/>
      <c r="T33" s="1509" t="s">
        <v>242</v>
      </c>
      <c r="U33" s="1510"/>
    </row>
    <row r="34" spans="1:18" ht="18" customHeight="1" thickBot="1" thickTop="1">
      <c r="A34" s="1546"/>
      <c r="B34" s="1526" t="s">
        <v>129</v>
      </c>
      <c r="C34" s="1527"/>
      <c r="D34" s="219">
        <f>SUM(D24:D33)</f>
        <v>0</v>
      </c>
      <c r="E34" s="220">
        <f aca="true" t="shared" si="3" ref="E34:P34">SUM(E24:E33)</f>
        <v>0</v>
      </c>
      <c r="F34" s="221">
        <f t="shared" si="3"/>
        <v>0</v>
      </c>
      <c r="G34" s="222" t="e">
        <f>SUM(G24:G33)</f>
        <v>#DIV/0!</v>
      </c>
      <c r="H34" s="223" t="e">
        <f t="shared" si="3"/>
        <v>#DIV/0!</v>
      </c>
      <c r="I34" s="223" t="e">
        <f t="shared" si="3"/>
        <v>#DIV/0!</v>
      </c>
      <c r="J34" s="223" t="e">
        <f t="shared" si="3"/>
        <v>#DIV/0!</v>
      </c>
      <c r="K34" s="223" t="e">
        <f>SUM(K24:K33)</f>
        <v>#DIV/0!</v>
      </c>
      <c r="L34" s="223" t="e">
        <f t="shared" si="3"/>
        <v>#DIV/0!</v>
      </c>
      <c r="M34" s="223" t="e">
        <f t="shared" si="3"/>
        <v>#DIV/0!</v>
      </c>
      <c r="N34" s="223" t="e">
        <f t="shared" si="3"/>
        <v>#DIV/0!</v>
      </c>
      <c r="O34" s="223" t="e">
        <f t="shared" si="3"/>
        <v>#DIV/0!</v>
      </c>
      <c r="P34" s="221" t="e">
        <f t="shared" si="3"/>
        <v>#DIV/0!</v>
      </c>
      <c r="Q34" s="734" t="e">
        <f>SUM(Q24:Q33)</f>
        <v>#DIV/0!</v>
      </c>
      <c r="R34" s="224">
        <f>SUM(R24:R33)</f>
        <v>0</v>
      </c>
    </row>
    <row r="35" spans="1:18" ht="18" customHeight="1" thickBot="1">
      <c r="A35" s="1528" t="s">
        <v>133</v>
      </c>
      <c r="B35" s="1529"/>
      <c r="C35" s="1529"/>
      <c r="D35" s="219">
        <f>D23-D34</f>
        <v>0</v>
      </c>
      <c r="E35" s="220">
        <f aca="true" t="shared" si="4" ref="E35:P35">E23-E34</f>
        <v>0</v>
      </c>
      <c r="F35" s="221">
        <f t="shared" si="4"/>
        <v>0</v>
      </c>
      <c r="G35" s="219" t="e">
        <f t="shared" si="4"/>
        <v>#DIV/0!</v>
      </c>
      <c r="H35" s="223" t="e">
        <f t="shared" si="4"/>
        <v>#DIV/0!</v>
      </c>
      <c r="I35" s="223" t="e">
        <f t="shared" si="4"/>
        <v>#DIV/0!</v>
      </c>
      <c r="J35" s="223" t="e">
        <f t="shared" si="4"/>
        <v>#DIV/0!</v>
      </c>
      <c r="K35" s="223" t="e">
        <f>K23-K34</f>
        <v>#DIV/0!</v>
      </c>
      <c r="L35" s="223" t="e">
        <f t="shared" si="4"/>
        <v>#DIV/0!</v>
      </c>
      <c r="M35" s="223" t="e">
        <f t="shared" si="4"/>
        <v>#DIV/0!</v>
      </c>
      <c r="N35" s="223" t="e">
        <f t="shared" si="4"/>
        <v>#DIV/0!</v>
      </c>
      <c r="O35" s="223" t="e">
        <f t="shared" si="4"/>
        <v>#DIV/0!</v>
      </c>
      <c r="P35" s="331" t="e">
        <f t="shared" si="4"/>
        <v>#DIV/0!</v>
      </c>
      <c r="Q35" s="12"/>
      <c r="R35" s="13"/>
    </row>
    <row r="36" spans="1:18" ht="13.5" customHeight="1">
      <c r="A36" s="1543" t="s">
        <v>301</v>
      </c>
      <c r="B36" s="1543"/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</row>
    <row r="37" spans="1:18" ht="13.5" customHeight="1">
      <c r="A37" s="1544" t="s">
        <v>422</v>
      </c>
      <c r="B37" s="1544"/>
      <c r="C37" s="1544"/>
      <c r="D37" s="1544"/>
      <c r="E37" s="1544"/>
      <c r="F37" s="1544"/>
      <c r="G37" s="1544"/>
      <c r="H37" s="1544"/>
      <c r="I37" s="1544"/>
      <c r="J37" s="1544"/>
      <c r="K37" s="1544"/>
      <c r="L37" s="1544"/>
      <c r="M37" s="1544"/>
      <c r="N37" s="1544"/>
      <c r="O37" s="1544"/>
      <c r="P37" s="1544"/>
      <c r="Q37" s="1544"/>
      <c r="R37" s="1544"/>
    </row>
    <row r="38" spans="6:17" ht="15.75" customHeight="1"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ht="15.75" customHeight="1">
      <c r="A39" s="226" t="s">
        <v>385</v>
      </c>
      <c r="B39" s="227"/>
      <c r="C39" s="227"/>
      <c r="D39" s="228"/>
      <c r="E39" s="228"/>
      <c r="F39" s="228"/>
      <c r="G39" s="228"/>
      <c r="H39" s="228"/>
      <c r="I39" s="228"/>
      <c r="J39" s="77" t="s">
        <v>52</v>
      </c>
      <c r="K39" s="1492"/>
      <c r="L39" s="1492"/>
      <c r="M39" s="77" t="s">
        <v>53</v>
      </c>
      <c r="N39" s="1493"/>
      <c r="O39" s="1493"/>
      <c r="P39" s="228"/>
      <c r="Q39" s="62"/>
    </row>
    <row r="40" spans="1:16" ht="15.75" customHeight="1" thickBot="1">
      <c r="A40" s="160" t="s">
        <v>386</v>
      </c>
      <c r="B40" s="161"/>
      <c r="C40" s="176"/>
      <c r="D40" s="177" t="s">
        <v>423</v>
      </c>
      <c r="E40" s="1525"/>
      <c r="F40" s="1525"/>
      <c r="G40" s="189"/>
      <c r="H40" s="189"/>
      <c r="O40" s="1515" t="s">
        <v>54</v>
      </c>
      <c r="P40" s="1515"/>
    </row>
    <row r="41" spans="1:17" ht="15.75" customHeight="1">
      <c r="A41" s="1561" t="s">
        <v>387</v>
      </c>
      <c r="B41" s="1562"/>
      <c r="C41" s="1563"/>
      <c r="D41" s="178" t="s">
        <v>147</v>
      </c>
      <c r="E41" s="179" t="s">
        <v>146</v>
      </c>
      <c r="F41" s="178" t="s">
        <v>40</v>
      </c>
      <c r="G41" s="180" t="s">
        <v>143</v>
      </c>
      <c r="H41" s="66" t="s">
        <v>41</v>
      </c>
      <c r="I41" s="181" t="s">
        <v>42</v>
      </c>
      <c r="J41" s="181" t="s">
        <v>43</v>
      </c>
      <c r="K41" s="181" t="s">
        <v>44</v>
      </c>
      <c r="L41" s="181" t="s">
        <v>45</v>
      </c>
      <c r="M41" s="181" t="s">
        <v>46</v>
      </c>
      <c r="N41" s="181" t="s">
        <v>47</v>
      </c>
      <c r="O41" s="181" t="s">
        <v>144</v>
      </c>
      <c r="P41" s="65" t="s">
        <v>145</v>
      </c>
      <c r="Q41" s="1567"/>
    </row>
    <row r="42" spans="1:17" ht="15.75" customHeight="1" thickBot="1">
      <c r="A42" s="1564"/>
      <c r="B42" s="1565"/>
      <c r="C42" s="1566"/>
      <c r="D42" s="182">
        <f>E42-1</f>
        <v>-3</v>
      </c>
      <c r="E42" s="183">
        <f>F42-1</f>
        <v>-2</v>
      </c>
      <c r="F42" s="182">
        <f>G42-1</f>
        <v>-1</v>
      </c>
      <c r="G42" s="184">
        <f>G4</f>
        <v>0</v>
      </c>
      <c r="H42" s="185">
        <f aca="true" t="shared" si="5" ref="H42:P42">G42+1</f>
        <v>1</v>
      </c>
      <c r="I42" s="186">
        <f t="shared" si="5"/>
        <v>2</v>
      </c>
      <c r="J42" s="186">
        <f t="shared" si="5"/>
        <v>3</v>
      </c>
      <c r="K42" s="186">
        <f t="shared" si="5"/>
        <v>4</v>
      </c>
      <c r="L42" s="186">
        <f t="shared" si="5"/>
        <v>5</v>
      </c>
      <c r="M42" s="186">
        <f t="shared" si="5"/>
        <v>6</v>
      </c>
      <c r="N42" s="186">
        <f t="shared" si="5"/>
        <v>7</v>
      </c>
      <c r="O42" s="186">
        <f t="shared" si="5"/>
        <v>8</v>
      </c>
      <c r="P42" s="186">
        <f t="shared" si="5"/>
        <v>9</v>
      </c>
      <c r="Q42" s="1568"/>
    </row>
    <row r="43" spans="1:17" ht="15.75" customHeight="1">
      <c r="A43" s="1569" t="s">
        <v>388</v>
      </c>
      <c r="B43" s="1572" t="s">
        <v>389</v>
      </c>
      <c r="C43" s="1573"/>
      <c r="D43" s="969"/>
      <c r="E43" s="970"/>
      <c r="F43" s="971"/>
      <c r="G43" s="972"/>
      <c r="H43" s="969"/>
      <c r="I43" s="970"/>
      <c r="J43" s="970"/>
      <c r="K43" s="970"/>
      <c r="L43" s="970"/>
      <c r="M43" s="970"/>
      <c r="N43" s="970"/>
      <c r="O43" s="970"/>
      <c r="P43" s="970"/>
      <c r="Q43" s="973"/>
    </row>
    <row r="44" spans="1:17" ht="15.75" customHeight="1">
      <c r="A44" s="1570"/>
      <c r="B44" s="229"/>
      <c r="C44" s="214" t="s">
        <v>169</v>
      </c>
      <c r="D44" s="974"/>
      <c r="E44" s="975"/>
      <c r="F44" s="976"/>
      <c r="G44" s="977"/>
      <c r="H44" s="975"/>
      <c r="I44" s="978"/>
      <c r="J44" s="978"/>
      <c r="K44" s="978"/>
      <c r="L44" s="978"/>
      <c r="M44" s="978"/>
      <c r="N44" s="978"/>
      <c r="O44" s="978"/>
      <c r="P44" s="979"/>
      <c r="Q44" s="980"/>
    </row>
    <row r="45" spans="1:17" ht="15.75" customHeight="1">
      <c r="A45" s="1570"/>
      <c r="B45" s="1574" t="s">
        <v>390</v>
      </c>
      <c r="C45" s="1552"/>
      <c r="D45" s="981"/>
      <c r="E45" s="982"/>
      <c r="F45" s="983"/>
      <c r="G45" s="972"/>
      <c r="H45" s="982"/>
      <c r="I45" s="982"/>
      <c r="J45" s="982"/>
      <c r="K45" s="982"/>
      <c r="L45" s="982"/>
      <c r="M45" s="982"/>
      <c r="N45" s="982"/>
      <c r="O45" s="982"/>
      <c r="P45" s="982"/>
      <c r="Q45" s="984"/>
    </row>
    <row r="46" spans="1:17" ht="15.75" customHeight="1">
      <c r="A46" s="1570"/>
      <c r="B46" s="229"/>
      <c r="C46" s="214" t="s">
        <v>169</v>
      </c>
      <c r="D46" s="985"/>
      <c r="E46" s="986"/>
      <c r="F46" s="987"/>
      <c r="G46" s="988"/>
      <c r="H46" s="986"/>
      <c r="I46" s="989"/>
      <c r="J46" s="989"/>
      <c r="K46" s="989"/>
      <c r="L46" s="989"/>
      <c r="M46" s="989"/>
      <c r="N46" s="989"/>
      <c r="O46" s="989"/>
      <c r="P46" s="989"/>
      <c r="Q46" s="990"/>
    </row>
    <row r="47" spans="1:17" ht="15.75" customHeight="1">
      <c r="A47" s="1570"/>
      <c r="B47" s="1574"/>
      <c r="C47" s="1548"/>
      <c r="D47" s="985"/>
      <c r="E47" s="986"/>
      <c r="F47" s="987"/>
      <c r="G47" s="988"/>
      <c r="H47" s="986"/>
      <c r="I47" s="986"/>
      <c r="J47" s="986"/>
      <c r="K47" s="986"/>
      <c r="L47" s="986"/>
      <c r="M47" s="986"/>
      <c r="N47" s="986"/>
      <c r="O47" s="986"/>
      <c r="P47" s="986"/>
      <c r="Q47" s="990"/>
    </row>
    <row r="48" spans="1:17" ht="15.75" customHeight="1">
      <c r="A48" s="1570"/>
      <c r="B48" s="229"/>
      <c r="C48" s="214" t="s">
        <v>169</v>
      </c>
      <c r="D48" s="985"/>
      <c r="E48" s="986"/>
      <c r="F48" s="987"/>
      <c r="G48" s="988"/>
      <c r="H48" s="986"/>
      <c r="I48" s="989"/>
      <c r="J48" s="989"/>
      <c r="K48" s="989"/>
      <c r="L48" s="989"/>
      <c r="M48" s="989"/>
      <c r="N48" s="989"/>
      <c r="O48" s="989"/>
      <c r="P48" s="989"/>
      <c r="Q48" s="990"/>
    </row>
    <row r="49" spans="1:17" ht="15.75" customHeight="1">
      <c r="A49" s="1570"/>
      <c r="B49" s="1547"/>
      <c r="C49" s="1548"/>
      <c r="D49" s="985"/>
      <c r="E49" s="986"/>
      <c r="F49" s="987"/>
      <c r="G49" s="988"/>
      <c r="H49" s="986"/>
      <c r="I49" s="989"/>
      <c r="J49" s="989"/>
      <c r="K49" s="989"/>
      <c r="L49" s="989"/>
      <c r="M49" s="989"/>
      <c r="N49" s="989"/>
      <c r="O49" s="989"/>
      <c r="P49" s="989"/>
      <c r="Q49" s="990"/>
    </row>
    <row r="50" spans="1:17" ht="15.75" customHeight="1">
      <c r="A50" s="1570"/>
      <c r="B50" s="229"/>
      <c r="C50" s="214" t="s">
        <v>169</v>
      </c>
      <c r="D50" s="981"/>
      <c r="E50" s="986"/>
      <c r="F50" s="987"/>
      <c r="G50" s="988"/>
      <c r="H50" s="986"/>
      <c r="I50" s="989"/>
      <c r="J50" s="989"/>
      <c r="K50" s="989"/>
      <c r="L50" s="989"/>
      <c r="M50" s="989"/>
      <c r="N50" s="989"/>
      <c r="O50" s="989"/>
      <c r="P50" s="989"/>
      <c r="Q50" s="990"/>
    </row>
    <row r="51" spans="1:17" ht="15.75" customHeight="1">
      <c r="A51" s="1570"/>
      <c r="B51" s="1551"/>
      <c r="C51" s="1552"/>
      <c r="D51" s="991"/>
      <c r="E51" s="992"/>
      <c r="F51" s="982"/>
      <c r="G51" s="972"/>
      <c r="H51" s="982"/>
      <c r="I51" s="992"/>
      <c r="J51" s="992"/>
      <c r="K51" s="992"/>
      <c r="L51" s="992"/>
      <c r="M51" s="992"/>
      <c r="N51" s="992"/>
      <c r="O51" s="992"/>
      <c r="P51" s="982"/>
      <c r="Q51" s="984"/>
    </row>
    <row r="52" spans="1:17" ht="15.75" customHeight="1" thickBot="1">
      <c r="A52" s="1570"/>
      <c r="B52" s="1513"/>
      <c r="C52" s="1514"/>
      <c r="D52" s="993"/>
      <c r="E52" s="994"/>
      <c r="F52" s="995"/>
      <c r="G52" s="996"/>
      <c r="H52" s="994"/>
      <c r="I52" s="997"/>
      <c r="J52" s="997"/>
      <c r="K52" s="997"/>
      <c r="L52" s="997"/>
      <c r="M52" s="997"/>
      <c r="N52" s="997"/>
      <c r="O52" s="997"/>
      <c r="P52" s="997"/>
      <c r="Q52" s="998"/>
    </row>
    <row r="53" spans="1:17" ht="15.75" customHeight="1" thickBot="1" thickTop="1">
      <c r="A53" s="1571"/>
      <c r="B53" s="1549" t="s">
        <v>197</v>
      </c>
      <c r="C53" s="1550"/>
      <c r="D53" s="230">
        <f>+D43+D45+D47+D49+D51+D52</f>
        <v>0</v>
      </c>
      <c r="E53" s="231">
        <f aca="true" t="shared" si="6" ref="E53:P53">+E43+E45+E47+E49+E51+E52</f>
        <v>0</v>
      </c>
      <c r="F53" s="232">
        <f t="shared" si="6"/>
        <v>0</v>
      </c>
      <c r="G53" s="233">
        <f t="shared" si="6"/>
        <v>0</v>
      </c>
      <c r="H53" s="232">
        <f t="shared" si="6"/>
        <v>0</v>
      </c>
      <c r="I53" s="231">
        <f t="shared" si="6"/>
        <v>0</v>
      </c>
      <c r="J53" s="231">
        <f t="shared" si="6"/>
        <v>0</v>
      </c>
      <c r="K53" s="231">
        <f t="shared" si="6"/>
        <v>0</v>
      </c>
      <c r="L53" s="231">
        <f t="shared" si="6"/>
        <v>0</v>
      </c>
      <c r="M53" s="231">
        <f t="shared" si="6"/>
        <v>0</v>
      </c>
      <c r="N53" s="231">
        <f t="shared" si="6"/>
        <v>0</v>
      </c>
      <c r="O53" s="231">
        <f t="shared" si="6"/>
        <v>0</v>
      </c>
      <c r="P53" s="232">
        <f t="shared" si="6"/>
        <v>0</v>
      </c>
      <c r="Q53" s="63"/>
    </row>
    <row r="54" spans="1:17" ht="15.75" customHeight="1">
      <c r="A54" s="1569" t="s">
        <v>391</v>
      </c>
      <c r="B54" s="1579"/>
      <c r="C54" s="1573"/>
      <c r="D54" s="969"/>
      <c r="E54" s="999"/>
      <c r="F54" s="1000"/>
      <c r="G54" s="1001"/>
      <c r="H54" s="970"/>
      <c r="I54" s="970"/>
      <c r="J54" s="970"/>
      <c r="K54" s="970"/>
      <c r="L54" s="970"/>
      <c r="M54" s="970"/>
      <c r="N54" s="970"/>
      <c r="O54" s="970"/>
      <c r="P54" s="970"/>
      <c r="Q54" s="1001"/>
    </row>
    <row r="55" spans="1:17" ht="15.75" customHeight="1">
      <c r="A55" s="1577"/>
      <c r="B55" s="1551"/>
      <c r="C55" s="1554"/>
      <c r="D55" s="981"/>
      <c r="E55" s="992"/>
      <c r="F55" s="983"/>
      <c r="G55" s="972"/>
      <c r="H55" s="982"/>
      <c r="I55" s="982"/>
      <c r="J55" s="982"/>
      <c r="K55" s="982"/>
      <c r="L55" s="982"/>
      <c r="M55" s="982"/>
      <c r="N55" s="982"/>
      <c r="O55" s="982"/>
      <c r="P55" s="982"/>
      <c r="Q55" s="972"/>
    </row>
    <row r="56" spans="1:17" ht="15.75" customHeight="1">
      <c r="A56" s="1577"/>
      <c r="B56" s="1551"/>
      <c r="C56" s="1552"/>
      <c r="D56" s="981"/>
      <c r="E56" s="982"/>
      <c r="F56" s="983"/>
      <c r="G56" s="972"/>
      <c r="H56" s="982"/>
      <c r="I56" s="982"/>
      <c r="J56" s="982"/>
      <c r="K56" s="982"/>
      <c r="L56" s="982"/>
      <c r="M56" s="982"/>
      <c r="N56" s="982"/>
      <c r="O56" s="982"/>
      <c r="P56" s="982"/>
      <c r="Q56" s="972"/>
    </row>
    <row r="57" spans="1:17" ht="15.75" customHeight="1">
      <c r="A57" s="1577"/>
      <c r="B57" s="1551"/>
      <c r="C57" s="1552"/>
      <c r="D57" s="981"/>
      <c r="E57" s="982"/>
      <c r="F57" s="983"/>
      <c r="G57" s="972"/>
      <c r="H57" s="982"/>
      <c r="I57" s="982"/>
      <c r="J57" s="982"/>
      <c r="K57" s="982"/>
      <c r="L57" s="982"/>
      <c r="M57" s="982"/>
      <c r="N57" s="982"/>
      <c r="O57" s="982"/>
      <c r="P57" s="982"/>
      <c r="Q57" s="972"/>
    </row>
    <row r="58" spans="1:17" ht="15.75" customHeight="1">
      <c r="A58" s="1577"/>
      <c r="B58" s="1500"/>
      <c r="C58" s="1501"/>
      <c r="D58" s="981"/>
      <c r="E58" s="982"/>
      <c r="F58" s="983"/>
      <c r="G58" s="972"/>
      <c r="H58" s="982"/>
      <c r="I58" s="992"/>
      <c r="J58" s="992"/>
      <c r="K58" s="992"/>
      <c r="L58" s="992"/>
      <c r="M58" s="992"/>
      <c r="N58" s="992"/>
      <c r="O58" s="992"/>
      <c r="P58" s="992"/>
      <c r="Q58" s="972"/>
    </row>
    <row r="59" spans="1:17" ht="15.75" customHeight="1">
      <c r="A59" s="1577"/>
      <c r="B59" s="1500"/>
      <c r="C59" s="1501"/>
      <c r="D59" s="981"/>
      <c r="E59" s="982"/>
      <c r="F59" s="983"/>
      <c r="G59" s="972"/>
      <c r="H59" s="982"/>
      <c r="I59" s="992"/>
      <c r="J59" s="992"/>
      <c r="K59" s="992"/>
      <c r="L59" s="992"/>
      <c r="M59" s="992"/>
      <c r="N59" s="992"/>
      <c r="O59" s="992"/>
      <c r="P59" s="992"/>
      <c r="Q59" s="972"/>
    </row>
    <row r="60" spans="1:17" ht="15.75" customHeight="1">
      <c r="A60" s="1577"/>
      <c r="B60" s="1500"/>
      <c r="C60" s="1501"/>
      <c r="D60" s="981"/>
      <c r="E60" s="982"/>
      <c r="F60" s="983"/>
      <c r="G60" s="972"/>
      <c r="H60" s="982"/>
      <c r="I60" s="992"/>
      <c r="J60" s="992"/>
      <c r="K60" s="992"/>
      <c r="L60" s="992"/>
      <c r="M60" s="992"/>
      <c r="N60" s="992"/>
      <c r="O60" s="992"/>
      <c r="P60" s="992"/>
      <c r="Q60" s="972"/>
    </row>
    <row r="61" spans="1:17" ht="15.75" customHeight="1">
      <c r="A61" s="1577"/>
      <c r="B61" s="1553"/>
      <c r="C61" s="1554"/>
      <c r="D61" s="981"/>
      <c r="E61" s="982"/>
      <c r="F61" s="983"/>
      <c r="G61" s="972"/>
      <c r="H61" s="982"/>
      <c r="I61" s="992"/>
      <c r="J61" s="992"/>
      <c r="K61" s="992"/>
      <c r="L61" s="992"/>
      <c r="M61" s="992"/>
      <c r="N61" s="992"/>
      <c r="O61" s="992"/>
      <c r="P61" s="992"/>
      <c r="Q61" s="972"/>
    </row>
    <row r="62" spans="1:17" ht="15.75" customHeight="1">
      <c r="A62" s="1577"/>
      <c r="B62" s="1553"/>
      <c r="C62" s="1554"/>
      <c r="D62" s="981"/>
      <c r="E62" s="982"/>
      <c r="F62" s="983"/>
      <c r="G62" s="972"/>
      <c r="H62" s="982"/>
      <c r="I62" s="992"/>
      <c r="J62" s="992"/>
      <c r="K62" s="992"/>
      <c r="L62" s="992"/>
      <c r="M62" s="992"/>
      <c r="N62" s="992"/>
      <c r="O62" s="992"/>
      <c r="P62" s="992"/>
      <c r="Q62" s="972"/>
    </row>
    <row r="63" spans="1:17" ht="15.75" customHeight="1">
      <c r="A63" s="1577"/>
      <c r="B63" s="1555"/>
      <c r="C63" s="1556"/>
      <c r="D63" s="981"/>
      <c r="E63" s="982"/>
      <c r="F63" s="983"/>
      <c r="G63" s="972"/>
      <c r="H63" s="982"/>
      <c r="I63" s="992"/>
      <c r="J63" s="992"/>
      <c r="K63" s="992"/>
      <c r="L63" s="992"/>
      <c r="M63" s="992"/>
      <c r="N63" s="992"/>
      <c r="O63" s="992"/>
      <c r="P63" s="992"/>
      <c r="Q63" s="972"/>
    </row>
    <row r="64" spans="1:17" ht="15.75" customHeight="1">
      <c r="A64" s="1577"/>
      <c r="B64" s="1557"/>
      <c r="C64" s="1558"/>
      <c r="D64" s="981"/>
      <c r="E64" s="982"/>
      <c r="F64" s="983"/>
      <c r="G64" s="972"/>
      <c r="H64" s="982"/>
      <c r="I64" s="992"/>
      <c r="J64" s="992"/>
      <c r="K64" s="992"/>
      <c r="L64" s="992"/>
      <c r="M64" s="992"/>
      <c r="N64" s="992"/>
      <c r="O64" s="992"/>
      <c r="P64" s="992"/>
      <c r="Q64" s="972"/>
    </row>
    <row r="65" spans="1:17" ht="15.75" customHeight="1">
      <c r="A65" s="1577"/>
      <c r="B65" s="1559"/>
      <c r="C65" s="1560"/>
      <c r="D65" s="981"/>
      <c r="E65" s="982"/>
      <c r="F65" s="983"/>
      <c r="G65" s="972"/>
      <c r="H65" s="982"/>
      <c r="I65" s="992"/>
      <c r="J65" s="992"/>
      <c r="K65" s="992"/>
      <c r="L65" s="992"/>
      <c r="M65" s="992"/>
      <c r="N65" s="992"/>
      <c r="O65" s="992"/>
      <c r="P65" s="992"/>
      <c r="Q65" s="972"/>
    </row>
    <row r="66" spans="1:17" ht="15.75" customHeight="1">
      <c r="A66" s="1577"/>
      <c r="B66" s="1559"/>
      <c r="C66" s="1560"/>
      <c r="D66" s="981"/>
      <c r="E66" s="982"/>
      <c r="F66" s="983"/>
      <c r="G66" s="972"/>
      <c r="H66" s="982"/>
      <c r="I66" s="992"/>
      <c r="J66" s="992"/>
      <c r="K66" s="992"/>
      <c r="L66" s="992"/>
      <c r="M66" s="992"/>
      <c r="N66" s="992"/>
      <c r="O66" s="992"/>
      <c r="P66" s="992"/>
      <c r="Q66" s="972"/>
    </row>
    <row r="67" spans="1:17" ht="15.75" customHeight="1" thickBot="1">
      <c r="A67" s="1577"/>
      <c r="B67" s="1575"/>
      <c r="C67" s="1576"/>
      <c r="D67" s="1002"/>
      <c r="E67" s="1003"/>
      <c r="F67" s="1004"/>
      <c r="G67" s="1005"/>
      <c r="H67" s="1003"/>
      <c r="I67" s="1006"/>
      <c r="J67" s="1006"/>
      <c r="K67" s="1006"/>
      <c r="L67" s="1006"/>
      <c r="M67" s="1006"/>
      <c r="N67" s="1006"/>
      <c r="O67" s="1006"/>
      <c r="P67" s="1007"/>
      <c r="Q67" s="1005"/>
    </row>
    <row r="68" spans="1:17" ht="15.75" customHeight="1" thickBot="1" thickTop="1">
      <c r="A68" s="1578"/>
      <c r="B68" s="1526" t="s">
        <v>129</v>
      </c>
      <c r="C68" s="1527"/>
      <c r="D68" s="234">
        <f aca="true" t="shared" si="7" ref="D68:P68">SUM(D54:D67)</f>
        <v>0</v>
      </c>
      <c r="E68" s="235">
        <f t="shared" si="7"/>
        <v>0</v>
      </c>
      <c r="F68" s="236">
        <f t="shared" si="7"/>
        <v>0</v>
      </c>
      <c r="G68" s="237">
        <f t="shared" si="7"/>
        <v>0</v>
      </c>
      <c r="H68" s="235">
        <f t="shared" si="7"/>
        <v>0</v>
      </c>
      <c r="I68" s="238">
        <f t="shared" si="7"/>
        <v>0</v>
      </c>
      <c r="J68" s="238">
        <f t="shared" si="7"/>
        <v>0</v>
      </c>
      <c r="K68" s="238">
        <f t="shared" si="7"/>
        <v>0</v>
      </c>
      <c r="L68" s="238">
        <f t="shared" si="7"/>
        <v>0</v>
      </c>
      <c r="M68" s="238">
        <f t="shared" si="7"/>
        <v>0</v>
      </c>
      <c r="N68" s="238">
        <f t="shared" si="7"/>
        <v>0</v>
      </c>
      <c r="O68" s="238">
        <f t="shared" si="7"/>
        <v>0</v>
      </c>
      <c r="P68" s="239">
        <f t="shared" si="7"/>
        <v>0</v>
      </c>
      <c r="Q68" s="187"/>
    </row>
    <row r="69" spans="1:17" ht="15.75" customHeight="1" thickBot="1">
      <c r="A69" s="1528" t="s">
        <v>133</v>
      </c>
      <c r="B69" s="1529"/>
      <c r="C69" s="1529"/>
      <c r="D69" s="234">
        <f aca="true" t="shared" si="8" ref="D69:P69">D53-D68</f>
        <v>0</v>
      </c>
      <c r="E69" s="235">
        <f t="shared" si="8"/>
        <v>0</v>
      </c>
      <c r="F69" s="236">
        <f t="shared" si="8"/>
        <v>0</v>
      </c>
      <c r="G69" s="237">
        <f t="shared" si="8"/>
        <v>0</v>
      </c>
      <c r="H69" s="235">
        <f t="shared" si="8"/>
        <v>0</v>
      </c>
      <c r="I69" s="238">
        <f t="shared" si="8"/>
        <v>0</v>
      </c>
      <c r="J69" s="238">
        <f t="shared" si="8"/>
        <v>0</v>
      </c>
      <c r="K69" s="238">
        <f t="shared" si="8"/>
        <v>0</v>
      </c>
      <c r="L69" s="238">
        <f t="shared" si="8"/>
        <v>0</v>
      </c>
      <c r="M69" s="238">
        <f t="shared" si="8"/>
        <v>0</v>
      </c>
      <c r="N69" s="238">
        <f t="shared" si="8"/>
        <v>0</v>
      </c>
      <c r="O69" s="238">
        <f t="shared" si="8"/>
        <v>0</v>
      </c>
      <c r="P69" s="238">
        <f t="shared" si="8"/>
        <v>0</v>
      </c>
      <c r="Q69" s="187"/>
    </row>
    <row r="70" spans="1:17" ht="12.75" customHeight="1">
      <c r="A70" s="240" t="s">
        <v>392</v>
      </c>
      <c r="B70" s="241"/>
      <c r="C70" s="241"/>
      <c r="D70" s="242"/>
      <c r="E70" s="242"/>
      <c r="F70" s="242"/>
      <c r="G70" s="228"/>
      <c r="H70" s="228"/>
      <c r="I70" s="228"/>
      <c r="J70" s="228"/>
      <c r="K70" s="228"/>
      <c r="L70" s="228"/>
      <c r="M70" s="228"/>
      <c r="N70" s="242"/>
      <c r="O70" s="242"/>
      <c r="P70" s="242"/>
      <c r="Q70" s="62"/>
    </row>
    <row r="71" spans="6:17" ht="13.5" customHeight="1"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</row>
    <row r="72" spans="6:17" ht="15" customHeight="1"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</row>
    <row r="73" spans="6:17" ht="12"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</row>
    <row r="74" spans="6:17" ht="12"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</row>
  </sheetData>
  <sheetProtection/>
  <mergeCells count="72">
    <mergeCell ref="B66:C66"/>
    <mergeCell ref="B67:C67"/>
    <mergeCell ref="B68:C68"/>
    <mergeCell ref="A69:C69"/>
    <mergeCell ref="A54:A68"/>
    <mergeCell ref="B54:C54"/>
    <mergeCell ref="B55:C55"/>
    <mergeCell ref="B56:C56"/>
    <mergeCell ref="B57:C57"/>
    <mergeCell ref="B61:C61"/>
    <mergeCell ref="B62:C62"/>
    <mergeCell ref="B63:C63"/>
    <mergeCell ref="B64:C64"/>
    <mergeCell ref="B65:C65"/>
    <mergeCell ref="A41:C42"/>
    <mergeCell ref="Q41:Q42"/>
    <mergeCell ref="A43:A53"/>
    <mergeCell ref="B43:C43"/>
    <mergeCell ref="B45:C45"/>
    <mergeCell ref="B47:C47"/>
    <mergeCell ref="B53:C53"/>
    <mergeCell ref="B51:C51"/>
    <mergeCell ref="K39:L39"/>
    <mergeCell ref="N39:O39"/>
    <mergeCell ref="E40:F40"/>
    <mergeCell ref="O40:P40"/>
    <mergeCell ref="T33:U33"/>
    <mergeCell ref="T28:U28"/>
    <mergeCell ref="T29:U29"/>
    <mergeCell ref="T30:U30"/>
    <mergeCell ref="T31:U31"/>
    <mergeCell ref="B49:C49"/>
    <mergeCell ref="T24:U24"/>
    <mergeCell ref="T25:U25"/>
    <mergeCell ref="T26:U26"/>
    <mergeCell ref="T27:U27"/>
    <mergeCell ref="A36:R36"/>
    <mergeCell ref="A37:R37"/>
    <mergeCell ref="B24:C24"/>
    <mergeCell ref="A24:A34"/>
    <mergeCell ref="B34:C34"/>
    <mergeCell ref="T32:U32"/>
    <mergeCell ref="E2:F2"/>
    <mergeCell ref="B23:C23"/>
    <mergeCell ref="B7:C7"/>
    <mergeCell ref="A35:C35"/>
    <mergeCell ref="B28:C28"/>
    <mergeCell ref="B29:C29"/>
    <mergeCell ref="A3:C4"/>
    <mergeCell ref="B25:C25"/>
    <mergeCell ref="B13:C13"/>
    <mergeCell ref="B32:C32"/>
    <mergeCell ref="I1:J1"/>
    <mergeCell ref="O2:P2"/>
    <mergeCell ref="L1:M1"/>
    <mergeCell ref="A1:F1"/>
    <mergeCell ref="B31:C31"/>
    <mergeCell ref="Q3:R3"/>
    <mergeCell ref="B30:C30"/>
    <mergeCell ref="B9:C9"/>
    <mergeCell ref="B11:C11"/>
    <mergeCell ref="B15:C15"/>
    <mergeCell ref="B58:C58"/>
    <mergeCell ref="B59:C59"/>
    <mergeCell ref="B60:C60"/>
    <mergeCell ref="A5:A23"/>
    <mergeCell ref="B17:C17"/>
    <mergeCell ref="B5:C5"/>
    <mergeCell ref="B33:C33"/>
    <mergeCell ref="B26:C26"/>
    <mergeCell ref="B27:C27"/>
    <mergeCell ref="B52:C52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scale="85" r:id="rId4"/>
  <rowBreaks count="1" manualBreakCount="1">
    <brk id="38" max="17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2"/>
  <sheetViews>
    <sheetView view="pageBreakPreview" zoomScale="75" zoomScaleNormal="75" zoomScaleSheetLayoutView="75" zoomScalePageLayoutView="0" workbookViewId="0" topLeftCell="A1">
      <selection activeCell="V22" sqref="V22"/>
    </sheetView>
  </sheetViews>
  <sheetFormatPr defaultColWidth="9.140625" defaultRowHeight="12"/>
  <cols>
    <col min="1" max="1" width="12.7109375" style="24" customWidth="1"/>
    <col min="2" max="3" width="10.7109375" style="24" customWidth="1"/>
    <col min="4" max="23" width="10.7109375" style="70" customWidth="1"/>
    <col min="24" max="16384" width="9.140625" style="24" customWidth="1"/>
  </cols>
  <sheetData>
    <row r="1" ht="20.25">
      <c r="A1" s="243" t="s">
        <v>384</v>
      </c>
    </row>
    <row r="2" spans="3:8" ht="13.5" thickBot="1">
      <c r="C2" s="77" t="s">
        <v>52</v>
      </c>
      <c r="D2" s="1492">
        <f>'表紙'!C19</f>
        <v>0</v>
      </c>
      <c r="E2" s="1492"/>
      <c r="F2" s="77" t="s">
        <v>53</v>
      </c>
      <c r="G2" s="1493">
        <f>'①経概況'!AA2</f>
        <v>0</v>
      </c>
      <c r="H2" s="1493"/>
    </row>
    <row r="3" spans="1:23" ht="15.75" customHeight="1">
      <c r="A3" s="244" t="s">
        <v>234</v>
      </c>
      <c r="B3" s="245" t="s">
        <v>247</v>
      </c>
      <c r="C3" s="1059" t="s">
        <v>291</v>
      </c>
      <c r="D3" s="1063" t="s">
        <v>282</v>
      </c>
      <c r="E3" s="246" t="s">
        <v>283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</row>
    <row r="4" spans="1:23" ht="15.75" customHeight="1">
      <c r="A4" s="249" t="s">
        <v>193</v>
      </c>
      <c r="B4" s="282">
        <f>D4*E4</f>
        <v>0</v>
      </c>
      <c r="C4" s="1060" t="e">
        <f aca="true" t="shared" si="0" ref="C4:C9">B4/$F$9</f>
        <v>#DIV/0!</v>
      </c>
      <c r="D4" s="1064"/>
      <c r="E4" s="784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1"/>
    </row>
    <row r="5" spans="1:23" ht="15.75" customHeight="1">
      <c r="A5" s="249" t="s">
        <v>51</v>
      </c>
      <c r="B5" s="1069"/>
      <c r="C5" s="1060" t="e">
        <f t="shared" si="0"/>
        <v>#DIV/0!</v>
      </c>
      <c r="D5" s="1065"/>
      <c r="E5" s="1008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1"/>
    </row>
    <row r="6" spans="1:23" ht="15.75" customHeight="1">
      <c r="A6" s="249" t="s">
        <v>467</v>
      </c>
      <c r="B6" s="282">
        <f>B4*0.08</f>
        <v>0</v>
      </c>
      <c r="C6" s="1061" t="e">
        <f>C4*0.08</f>
        <v>#DIV/0!</v>
      </c>
      <c r="D6" s="1065"/>
      <c r="E6" s="1008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1"/>
    </row>
    <row r="7" spans="1:23" ht="15.75" customHeight="1">
      <c r="A7" s="249"/>
      <c r="B7" s="282"/>
      <c r="C7" s="1060"/>
      <c r="D7" s="1066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1"/>
    </row>
    <row r="8" spans="1:23" ht="15.75" customHeight="1" thickBot="1">
      <c r="A8" s="252" t="s">
        <v>35</v>
      </c>
      <c r="B8" s="283">
        <f>SUM(B4:B6)</f>
        <v>0</v>
      </c>
      <c r="C8" s="1062" t="e">
        <f t="shared" si="0"/>
        <v>#DIV/0!</v>
      </c>
      <c r="D8" s="285"/>
      <c r="E8" s="1067"/>
      <c r="F8" s="1067"/>
      <c r="G8" s="1067"/>
      <c r="H8" s="1067"/>
      <c r="I8" s="1067"/>
      <c r="J8" s="1067"/>
      <c r="K8" s="1067"/>
      <c r="L8" s="1067"/>
      <c r="M8" s="1067"/>
      <c r="N8" s="1067"/>
      <c r="O8" s="1067"/>
      <c r="P8" s="1067"/>
      <c r="Q8" s="1067"/>
      <c r="R8" s="1067"/>
      <c r="S8" s="1067"/>
      <c r="T8" s="1067"/>
      <c r="U8" s="1067"/>
      <c r="V8" s="1067"/>
      <c r="W8" s="1068"/>
    </row>
    <row r="9" spans="1:23" ht="15.75" customHeight="1" thickBot="1">
      <c r="A9" s="1585" t="s">
        <v>245</v>
      </c>
      <c r="B9" s="1586">
        <f>SUM(D11,H11,L11,P11,T11)</f>
        <v>0</v>
      </c>
      <c r="C9" s="1587" t="e">
        <f t="shared" si="0"/>
        <v>#DIV/0!</v>
      </c>
      <c r="D9" s="1582" t="s">
        <v>249</v>
      </c>
      <c r="E9" s="1583"/>
      <c r="F9" s="1588">
        <f>'②飼養計画'!M5</f>
        <v>0</v>
      </c>
      <c r="G9" s="1589"/>
      <c r="H9" s="1582" t="s">
        <v>250</v>
      </c>
      <c r="I9" s="1583"/>
      <c r="J9" s="1583"/>
      <c r="K9" s="1584"/>
      <c r="L9" s="1583" t="s">
        <v>243</v>
      </c>
      <c r="M9" s="1583"/>
      <c r="N9" s="1583"/>
      <c r="O9" s="1583"/>
      <c r="P9" s="1582" t="s">
        <v>251</v>
      </c>
      <c r="Q9" s="1583"/>
      <c r="R9" s="1583"/>
      <c r="S9" s="1584"/>
      <c r="T9" s="1582" t="s">
        <v>249</v>
      </c>
      <c r="U9" s="1583"/>
      <c r="V9" s="1583"/>
      <c r="W9" s="1584"/>
    </row>
    <row r="10" spans="1:53" ht="15.75" customHeight="1" thickBot="1">
      <c r="A10" s="1585"/>
      <c r="B10" s="1586"/>
      <c r="C10" s="1587"/>
      <c r="D10" s="253" t="s">
        <v>247</v>
      </c>
      <c r="E10" s="254" t="s">
        <v>248</v>
      </c>
      <c r="F10" s="255" t="s">
        <v>292</v>
      </c>
      <c r="G10" s="256" t="s">
        <v>169</v>
      </c>
      <c r="H10" s="257" t="s">
        <v>247</v>
      </c>
      <c r="I10" s="254" t="s">
        <v>248</v>
      </c>
      <c r="J10" s="255" t="s">
        <v>292</v>
      </c>
      <c r="K10" s="258" t="s">
        <v>169</v>
      </c>
      <c r="L10" s="253" t="s">
        <v>247</v>
      </c>
      <c r="M10" s="254" t="s">
        <v>248</v>
      </c>
      <c r="N10" s="255" t="s">
        <v>292</v>
      </c>
      <c r="O10" s="256" t="s">
        <v>169</v>
      </c>
      <c r="P10" s="257" t="s">
        <v>247</v>
      </c>
      <c r="Q10" s="254" t="s">
        <v>248</v>
      </c>
      <c r="R10" s="255" t="s">
        <v>292</v>
      </c>
      <c r="S10" s="258" t="s">
        <v>169</v>
      </c>
      <c r="T10" s="257" t="s">
        <v>247</v>
      </c>
      <c r="U10" s="254" t="s">
        <v>248</v>
      </c>
      <c r="V10" s="254" t="s">
        <v>252</v>
      </c>
      <c r="W10" s="258" t="s">
        <v>169</v>
      </c>
      <c r="AD10" s="259" t="s">
        <v>351</v>
      </c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1"/>
      <c r="AS10" s="24" t="s">
        <v>356</v>
      </c>
      <c r="AX10" s="24" t="s">
        <v>364</v>
      </c>
      <c r="AY10" s="24" t="s">
        <v>365</v>
      </c>
      <c r="AZ10" s="24" t="s">
        <v>23</v>
      </c>
      <c r="BA10" s="24" t="s">
        <v>366</v>
      </c>
    </row>
    <row r="11" spans="1:53" ht="15.75" customHeight="1" thickBot="1">
      <c r="A11" s="1585"/>
      <c r="B11" s="1586"/>
      <c r="C11" s="1587"/>
      <c r="D11" s="284">
        <f>E11*F11*G11</f>
        <v>0</v>
      </c>
      <c r="E11" s="939">
        <f>'②飼養計画'!M5</f>
        <v>0</v>
      </c>
      <c r="F11" s="939"/>
      <c r="G11" s="940"/>
      <c r="H11" s="285">
        <f>I11*J11*K11</f>
        <v>0</v>
      </c>
      <c r="I11" s="939">
        <f>'②飼養計画'!M28</f>
        <v>0</v>
      </c>
      <c r="J11" s="939"/>
      <c r="K11" s="941"/>
      <c r="L11" s="284">
        <f>M11*N11*O11</f>
        <v>0</v>
      </c>
      <c r="M11" s="939">
        <f>'②飼養計画'!M18</f>
        <v>0</v>
      </c>
      <c r="N11" s="939"/>
      <c r="O11" s="940"/>
      <c r="P11" s="285">
        <f>Q11*R11*S11</f>
        <v>0</v>
      </c>
      <c r="Q11" s="939">
        <f>'②飼養計画'!M13</f>
        <v>0</v>
      </c>
      <c r="R11" s="939"/>
      <c r="S11" s="941"/>
      <c r="T11" s="285">
        <f>U11*V11*W11</f>
        <v>0</v>
      </c>
      <c r="U11" s="939">
        <f>'②飼養計画'!M5</f>
        <v>0</v>
      </c>
      <c r="V11" s="939"/>
      <c r="W11" s="941"/>
      <c r="AD11" s="262"/>
      <c r="AE11" s="38"/>
      <c r="AF11" s="38" t="s">
        <v>352</v>
      </c>
      <c r="AG11" s="38" t="s">
        <v>353</v>
      </c>
      <c r="AH11" s="38" t="s">
        <v>354</v>
      </c>
      <c r="AI11" s="38"/>
      <c r="AJ11" s="38" t="s">
        <v>352</v>
      </c>
      <c r="AK11" s="38" t="s">
        <v>353</v>
      </c>
      <c r="AL11" s="38" t="s">
        <v>354</v>
      </c>
      <c r="AM11" s="38"/>
      <c r="AN11" s="38" t="s">
        <v>352</v>
      </c>
      <c r="AO11" s="38" t="s">
        <v>353</v>
      </c>
      <c r="AP11" s="38" t="s">
        <v>354</v>
      </c>
      <c r="AQ11" s="263"/>
      <c r="AS11" s="24" t="s">
        <v>357</v>
      </c>
      <c r="AU11" s="24" t="s">
        <v>363</v>
      </c>
      <c r="AV11" s="24" t="s">
        <v>364</v>
      </c>
      <c r="AW11" s="24" t="s">
        <v>365</v>
      </c>
      <c r="AX11" s="24" t="s">
        <v>424</v>
      </c>
      <c r="AY11" s="24" t="s">
        <v>424</v>
      </c>
      <c r="AZ11" s="24" t="s">
        <v>424</v>
      </c>
      <c r="BA11" s="24" t="s">
        <v>424</v>
      </c>
    </row>
    <row r="12" spans="1:53" ht="15.75" customHeight="1" thickBot="1">
      <c r="A12" s="1585" t="s">
        <v>246</v>
      </c>
      <c r="B12" s="1586">
        <f>SUM(D14,H14,L14,P14)</f>
        <v>0</v>
      </c>
      <c r="C12" s="1587" t="e">
        <f>B12/$F$9</f>
        <v>#DIV/0!</v>
      </c>
      <c r="D12" s="1591" t="s">
        <v>249</v>
      </c>
      <c r="E12" s="1591"/>
      <c r="F12" s="1591"/>
      <c r="G12" s="1591"/>
      <c r="H12" s="1590" t="s">
        <v>250</v>
      </c>
      <c r="I12" s="1591"/>
      <c r="J12" s="1591"/>
      <c r="K12" s="1592"/>
      <c r="L12" s="1591" t="s">
        <v>243</v>
      </c>
      <c r="M12" s="1591"/>
      <c r="N12" s="1591"/>
      <c r="O12" s="1591"/>
      <c r="P12" s="1582" t="s">
        <v>251</v>
      </c>
      <c r="Q12" s="1583"/>
      <c r="R12" s="1583"/>
      <c r="S12" s="1584"/>
      <c r="AD12" s="262" t="s">
        <v>425</v>
      </c>
      <c r="AE12" s="38">
        <v>7</v>
      </c>
      <c r="AF12" s="38">
        <v>0</v>
      </c>
      <c r="AG12" s="38"/>
      <c r="AH12" s="38"/>
      <c r="AI12" s="38"/>
      <c r="AJ12" s="38">
        <f>AE12*AF12</f>
        <v>0</v>
      </c>
      <c r="AK12" s="38">
        <f>AG12*AE12</f>
        <v>0</v>
      </c>
      <c r="AL12" s="38">
        <f>AH12*AE12</f>
        <v>0</v>
      </c>
      <c r="AM12" s="38"/>
      <c r="AN12" s="38">
        <f>AJ12*580</f>
        <v>0</v>
      </c>
      <c r="AO12" s="38">
        <f>AK12*91</f>
        <v>0</v>
      </c>
      <c r="AP12" s="38">
        <f>AL12*75</f>
        <v>0</v>
      </c>
      <c r="AQ12" s="263"/>
      <c r="AT12" s="24" t="s">
        <v>358</v>
      </c>
      <c r="AU12" s="24">
        <v>215</v>
      </c>
      <c r="AV12" s="24">
        <v>0</v>
      </c>
      <c r="AW12" s="24">
        <v>7.8</v>
      </c>
      <c r="AX12" s="24">
        <f>ROUND(AV12*0.7,1)</f>
        <v>0</v>
      </c>
      <c r="AY12" s="24">
        <f>ROUND(AW12*0.424,1)</f>
        <v>3.3</v>
      </c>
      <c r="AZ12" s="24">
        <f>AX12+AY12</f>
        <v>3.3</v>
      </c>
      <c r="BA12" s="24">
        <v>3.3</v>
      </c>
    </row>
    <row r="13" spans="1:53" ht="15.75" customHeight="1" thickBot="1">
      <c r="A13" s="1585"/>
      <c r="B13" s="1586"/>
      <c r="C13" s="1587"/>
      <c r="D13" s="253" t="s">
        <v>247</v>
      </c>
      <c r="E13" s="254" t="s">
        <v>248</v>
      </c>
      <c r="F13" s="250" t="s">
        <v>292</v>
      </c>
      <c r="G13" s="256" t="s">
        <v>169</v>
      </c>
      <c r="H13" s="257" t="s">
        <v>247</v>
      </c>
      <c r="I13" s="254" t="s">
        <v>248</v>
      </c>
      <c r="J13" s="250" t="s">
        <v>292</v>
      </c>
      <c r="K13" s="258" t="s">
        <v>169</v>
      </c>
      <c r="L13" s="253" t="s">
        <v>247</v>
      </c>
      <c r="M13" s="254" t="s">
        <v>248</v>
      </c>
      <c r="N13" s="250" t="s">
        <v>292</v>
      </c>
      <c r="O13" s="256" t="s">
        <v>169</v>
      </c>
      <c r="P13" s="257" t="s">
        <v>247</v>
      </c>
      <c r="Q13" s="254" t="s">
        <v>248</v>
      </c>
      <c r="R13" s="250" t="s">
        <v>292</v>
      </c>
      <c r="S13" s="258" t="s">
        <v>169</v>
      </c>
      <c r="AD13" s="264" t="s">
        <v>426</v>
      </c>
      <c r="AE13" s="38">
        <v>7</v>
      </c>
      <c r="AF13" s="38">
        <v>0</v>
      </c>
      <c r="AG13" s="38">
        <v>0.1</v>
      </c>
      <c r="AH13" s="38"/>
      <c r="AI13" s="38"/>
      <c r="AJ13" s="38">
        <f aca="true" t="shared" si="1" ref="AJ13:AJ24">AE13*AF13</f>
        <v>0</v>
      </c>
      <c r="AK13" s="38">
        <f aca="true" t="shared" si="2" ref="AK13:AK24">AG13*AE13</f>
        <v>0.7000000000000001</v>
      </c>
      <c r="AL13" s="38">
        <f aca="true" t="shared" si="3" ref="AL13:AL29">AH13*AE13</f>
        <v>0</v>
      </c>
      <c r="AM13" s="38"/>
      <c r="AN13" s="38">
        <f aca="true" t="shared" si="4" ref="AN13:AN24">AJ13*580</f>
        <v>0</v>
      </c>
      <c r="AO13" s="38">
        <f aca="true" t="shared" si="5" ref="AO13:AO18">AK13*153</f>
        <v>107.10000000000001</v>
      </c>
      <c r="AP13" s="38">
        <f aca="true" t="shared" si="6" ref="AP13:AP29">AL13*75</f>
        <v>0</v>
      </c>
      <c r="AQ13" s="263"/>
      <c r="AT13" s="24" t="s">
        <v>359</v>
      </c>
      <c r="AU13" s="24">
        <v>60</v>
      </c>
      <c r="AV13" s="24">
        <v>1.3</v>
      </c>
      <c r="AW13" s="24">
        <v>7.8</v>
      </c>
      <c r="AX13" s="24">
        <f>ROUND(AV13*0.7,1)</f>
        <v>0.9</v>
      </c>
      <c r="AY13" s="24">
        <f>ROUND(AW13*0.424,1)</f>
        <v>3.3</v>
      </c>
      <c r="AZ13" s="24">
        <f>AX13+AY13</f>
        <v>4.2</v>
      </c>
      <c r="BA13" s="24">
        <v>4.2</v>
      </c>
    </row>
    <row r="14" spans="1:53" ht="15.75" customHeight="1" thickBot="1">
      <c r="A14" s="1585"/>
      <c r="B14" s="1586"/>
      <c r="C14" s="1587"/>
      <c r="D14" s="284">
        <f>E14*F14*G14</f>
        <v>0</v>
      </c>
      <c r="E14" s="939">
        <f>'②飼養計画'!M5</f>
        <v>0</v>
      </c>
      <c r="F14" s="939"/>
      <c r="G14" s="940"/>
      <c r="H14" s="285">
        <f>I14*J14*K14</f>
        <v>0</v>
      </c>
      <c r="I14" s="939">
        <f>'②飼養計画'!M28</f>
        <v>0</v>
      </c>
      <c r="J14" s="939"/>
      <c r="K14" s="941"/>
      <c r="L14" s="284">
        <f>M14*N14*O14</f>
        <v>0</v>
      </c>
      <c r="M14" s="939">
        <f>'②飼養計画'!M18</f>
        <v>0</v>
      </c>
      <c r="N14" s="939"/>
      <c r="O14" s="940"/>
      <c r="P14" s="285">
        <f>Q14*R14*S14</f>
        <v>0</v>
      </c>
      <c r="Q14" s="939">
        <f>'②飼養計画'!M13</f>
        <v>0</v>
      </c>
      <c r="R14" s="939"/>
      <c r="S14" s="941"/>
      <c r="AD14" s="265" t="s">
        <v>427</v>
      </c>
      <c r="AE14" s="38">
        <v>7</v>
      </c>
      <c r="AF14" s="38">
        <v>0</v>
      </c>
      <c r="AG14" s="38">
        <v>0.3</v>
      </c>
      <c r="AH14" s="38"/>
      <c r="AI14" s="38"/>
      <c r="AJ14" s="38">
        <f t="shared" si="1"/>
        <v>0</v>
      </c>
      <c r="AK14" s="38">
        <f t="shared" si="2"/>
        <v>2.1</v>
      </c>
      <c r="AL14" s="38">
        <f t="shared" si="3"/>
        <v>0</v>
      </c>
      <c r="AM14" s="38"/>
      <c r="AN14" s="38">
        <f t="shared" si="4"/>
        <v>0</v>
      </c>
      <c r="AO14" s="38">
        <f t="shared" si="5"/>
        <v>321.3</v>
      </c>
      <c r="AP14" s="38">
        <f t="shared" si="6"/>
        <v>0</v>
      </c>
      <c r="AQ14" s="263"/>
      <c r="AT14" s="24" t="s">
        <v>360</v>
      </c>
      <c r="AU14" s="24">
        <v>30</v>
      </c>
      <c r="AV14" s="24">
        <v>2.1</v>
      </c>
      <c r="AW14" s="24">
        <v>7.8</v>
      </c>
      <c r="AX14" s="24">
        <f>ROUND(AV14*0.7,1)</f>
        <v>1.5</v>
      </c>
      <c r="AY14" s="24">
        <f>ROUND(AW14*0.424,1)</f>
        <v>3.3</v>
      </c>
      <c r="AZ14" s="24">
        <f>AX14+AY14</f>
        <v>4.8</v>
      </c>
      <c r="BA14" s="24">
        <v>4.8</v>
      </c>
    </row>
    <row r="15" spans="1:53" ht="15.75" customHeight="1" thickBot="1">
      <c r="A15" s="1585" t="s">
        <v>253</v>
      </c>
      <c r="B15" s="1586">
        <f>SUM(D17,H17,L17,P17,T14)</f>
        <v>0</v>
      </c>
      <c r="C15" s="1587" t="e">
        <f>B15/$F$9</f>
        <v>#DIV/0!</v>
      </c>
      <c r="D15" s="1582" t="s">
        <v>249</v>
      </c>
      <c r="E15" s="1583"/>
      <c r="F15" s="1580">
        <f>$F$9</f>
        <v>0</v>
      </c>
      <c r="G15" s="1581"/>
      <c r="AD15" s="265" t="s">
        <v>428</v>
      </c>
      <c r="AE15" s="38">
        <v>7</v>
      </c>
      <c r="AF15" s="38">
        <v>0</v>
      </c>
      <c r="AG15" s="38">
        <v>0.5</v>
      </c>
      <c r="AH15" s="38"/>
      <c r="AI15" s="38"/>
      <c r="AJ15" s="38">
        <f t="shared" si="1"/>
        <v>0</v>
      </c>
      <c r="AK15" s="38">
        <f t="shared" si="2"/>
        <v>3.5</v>
      </c>
      <c r="AL15" s="38">
        <f t="shared" si="3"/>
        <v>0</v>
      </c>
      <c r="AM15" s="38"/>
      <c r="AN15" s="38">
        <f t="shared" si="4"/>
        <v>0</v>
      </c>
      <c r="AO15" s="38">
        <f t="shared" si="5"/>
        <v>535.5</v>
      </c>
      <c r="AP15" s="38">
        <f t="shared" si="6"/>
        <v>0</v>
      </c>
      <c r="AQ15" s="263"/>
      <c r="AT15" s="24" t="s">
        <v>361</v>
      </c>
      <c r="AU15" s="24">
        <v>30</v>
      </c>
      <c r="AV15" s="24">
        <v>1.7</v>
      </c>
      <c r="AW15" s="24">
        <v>7.8</v>
      </c>
      <c r="AX15" s="24">
        <f>ROUND(AV15*0.7,1)</f>
        <v>1.2</v>
      </c>
      <c r="AY15" s="24">
        <f>ROUND(AW15*0.424,1)</f>
        <v>3.3</v>
      </c>
      <c r="AZ15" s="24">
        <f>AX15+AY15</f>
        <v>4.5</v>
      </c>
      <c r="BA15" s="24">
        <v>4.5</v>
      </c>
    </row>
    <row r="16" spans="1:53" ht="15.75" customHeight="1" thickBot="1">
      <c r="A16" s="1585"/>
      <c r="B16" s="1586"/>
      <c r="C16" s="1587"/>
      <c r="D16" s="253" t="s">
        <v>247</v>
      </c>
      <c r="E16" s="254" t="s">
        <v>254</v>
      </c>
      <c r="F16" s="255" t="s">
        <v>293</v>
      </c>
      <c r="G16" s="258" t="s">
        <v>169</v>
      </c>
      <c r="AD16" s="265" t="s">
        <v>429</v>
      </c>
      <c r="AE16" s="38">
        <v>7</v>
      </c>
      <c r="AF16" s="38">
        <v>0</v>
      </c>
      <c r="AG16" s="38">
        <v>0.7</v>
      </c>
      <c r="AH16" s="38"/>
      <c r="AI16" s="38"/>
      <c r="AJ16" s="38">
        <f t="shared" si="1"/>
        <v>0</v>
      </c>
      <c r="AK16" s="38">
        <f t="shared" si="2"/>
        <v>4.8999999999999995</v>
      </c>
      <c r="AL16" s="38">
        <f t="shared" si="3"/>
        <v>0</v>
      </c>
      <c r="AM16" s="38"/>
      <c r="AN16" s="38">
        <f t="shared" si="4"/>
        <v>0</v>
      </c>
      <c r="AO16" s="38">
        <f t="shared" si="5"/>
        <v>749.6999999999999</v>
      </c>
      <c r="AP16" s="38">
        <f t="shared" si="6"/>
        <v>0</v>
      </c>
      <c r="AQ16" s="263"/>
      <c r="AT16" s="24" t="s">
        <v>362</v>
      </c>
      <c r="AU16" s="24">
        <v>30</v>
      </c>
      <c r="AV16" s="24">
        <v>1.6</v>
      </c>
      <c r="AW16" s="24">
        <v>7.8</v>
      </c>
      <c r="AX16" s="24">
        <f>ROUND(AV16*0.7,1)</f>
        <v>1.1</v>
      </c>
      <c r="AY16" s="24">
        <f>ROUND(AW16*0.424,1)</f>
        <v>3.3</v>
      </c>
      <c r="AZ16" s="24">
        <f>AX16+AY16</f>
        <v>4.4</v>
      </c>
      <c r="BA16" s="24">
        <v>4.4</v>
      </c>
    </row>
    <row r="17" spans="1:49" ht="15.75" customHeight="1" thickBot="1">
      <c r="A17" s="1585"/>
      <c r="B17" s="1586"/>
      <c r="C17" s="1587"/>
      <c r="D17" s="284">
        <f>E17*F17*G17</f>
        <v>0</v>
      </c>
      <c r="E17" s="942"/>
      <c r="F17" s="939"/>
      <c r="G17" s="941"/>
      <c r="AD17" s="265" t="s">
        <v>430</v>
      </c>
      <c r="AE17" s="38">
        <v>7</v>
      </c>
      <c r="AF17" s="38">
        <v>0</v>
      </c>
      <c r="AG17" s="38">
        <v>0.9</v>
      </c>
      <c r="AH17" s="38"/>
      <c r="AI17" s="38"/>
      <c r="AJ17" s="38">
        <f t="shared" si="1"/>
        <v>0</v>
      </c>
      <c r="AK17" s="38">
        <f t="shared" si="2"/>
        <v>6.3</v>
      </c>
      <c r="AL17" s="38">
        <f t="shared" si="3"/>
        <v>0</v>
      </c>
      <c r="AM17" s="38"/>
      <c r="AN17" s="38">
        <f t="shared" si="4"/>
        <v>0</v>
      </c>
      <c r="AO17" s="38">
        <f t="shared" si="5"/>
        <v>963.9</v>
      </c>
      <c r="AP17" s="38">
        <f t="shared" si="6"/>
        <v>0</v>
      </c>
      <c r="AQ17" s="263"/>
      <c r="AU17" s="24">
        <f>SUM(AU12:AU16)</f>
        <v>365</v>
      </c>
      <c r="AV17" s="24">
        <f>(AV12*AU12)+(AV13*AU13)+(AV14*AU14)+(AV15*AU15)+(AV16*AU16)</f>
        <v>240</v>
      </c>
      <c r="AW17" s="266">
        <f>(AW12*AU12)+(AW13*AU13)+(AW14*AU14)+(AW15*AU15)+(AW16*AU16)</f>
        <v>2847</v>
      </c>
    </row>
    <row r="18" spans="1:53" ht="15.75" customHeight="1" thickBot="1">
      <c r="A18" s="1585" t="s">
        <v>255</v>
      </c>
      <c r="B18" s="1586">
        <f>SUM(D20,H20,L20,P20,T17)</f>
        <v>0</v>
      </c>
      <c r="C18" s="1587" t="e">
        <f>B18/$F$9</f>
        <v>#DIV/0!</v>
      </c>
      <c r="D18" s="1582" t="s">
        <v>249</v>
      </c>
      <c r="E18" s="1583"/>
      <c r="F18" s="1580">
        <f>$F$9</f>
        <v>0</v>
      </c>
      <c r="G18" s="1581"/>
      <c r="J18" s="736"/>
      <c r="AD18" s="265" t="s">
        <v>431</v>
      </c>
      <c r="AE18" s="38">
        <v>7</v>
      </c>
      <c r="AF18" s="38">
        <v>0</v>
      </c>
      <c r="AG18" s="38">
        <v>1.2</v>
      </c>
      <c r="AH18" s="38"/>
      <c r="AI18" s="38"/>
      <c r="AJ18" s="38">
        <f t="shared" si="1"/>
        <v>0</v>
      </c>
      <c r="AK18" s="38">
        <f t="shared" si="2"/>
        <v>8.4</v>
      </c>
      <c r="AL18" s="38">
        <f t="shared" si="3"/>
        <v>0</v>
      </c>
      <c r="AM18" s="38"/>
      <c r="AN18" s="38">
        <f t="shared" si="4"/>
        <v>0</v>
      </c>
      <c r="AO18" s="38">
        <f t="shared" si="5"/>
        <v>1285.2</v>
      </c>
      <c r="AP18" s="38">
        <f t="shared" si="6"/>
        <v>0</v>
      </c>
      <c r="AQ18" s="263"/>
      <c r="AX18" s="24" t="s">
        <v>364</v>
      </c>
      <c r="AY18" s="24" t="s">
        <v>365</v>
      </c>
      <c r="AZ18" s="24" t="s">
        <v>23</v>
      </c>
      <c r="BA18" s="24" t="s">
        <v>366</v>
      </c>
    </row>
    <row r="19" spans="1:53" ht="15.75" customHeight="1" thickBot="1">
      <c r="A19" s="1585"/>
      <c r="B19" s="1586"/>
      <c r="C19" s="1587"/>
      <c r="D19" s="253" t="s">
        <v>247</v>
      </c>
      <c r="E19" s="254" t="s">
        <v>254</v>
      </c>
      <c r="F19" s="255" t="s">
        <v>294</v>
      </c>
      <c r="G19" s="258" t="s">
        <v>216</v>
      </c>
      <c r="AD19" s="265" t="s">
        <v>432</v>
      </c>
      <c r="AE19" s="38">
        <v>7</v>
      </c>
      <c r="AF19" s="38">
        <v>0</v>
      </c>
      <c r="AG19" s="38">
        <v>1.5</v>
      </c>
      <c r="AH19" s="38"/>
      <c r="AI19" s="38"/>
      <c r="AJ19" s="38">
        <f t="shared" si="1"/>
        <v>0</v>
      </c>
      <c r="AK19" s="38">
        <f t="shared" si="2"/>
        <v>10.5</v>
      </c>
      <c r="AL19" s="38">
        <f t="shared" si="3"/>
        <v>0</v>
      </c>
      <c r="AM19" s="38"/>
      <c r="AN19" s="38">
        <f t="shared" si="4"/>
        <v>0</v>
      </c>
      <c r="AO19" s="38">
        <f>AK19*53</f>
        <v>556.5</v>
      </c>
      <c r="AP19" s="38">
        <f t="shared" si="6"/>
        <v>0</v>
      </c>
      <c r="AQ19" s="263"/>
      <c r="AU19" s="24" t="s">
        <v>363</v>
      </c>
      <c r="AV19" s="24" t="s">
        <v>364</v>
      </c>
      <c r="AW19" s="24" t="s">
        <v>365</v>
      </c>
      <c r="AX19" s="24" t="s">
        <v>424</v>
      </c>
      <c r="AY19" s="24" t="s">
        <v>424</v>
      </c>
      <c r="AZ19" s="24" t="s">
        <v>424</v>
      </c>
      <c r="BA19" s="24" t="s">
        <v>424</v>
      </c>
    </row>
    <row r="20" spans="1:53" ht="15.75" customHeight="1" thickBot="1">
      <c r="A20" s="1585"/>
      <c r="B20" s="1586"/>
      <c r="C20" s="1587"/>
      <c r="D20" s="284">
        <f>E20*F20*G20</f>
        <v>0</v>
      </c>
      <c r="E20" s="942"/>
      <c r="F20" s="939"/>
      <c r="G20" s="945"/>
      <c r="K20" s="267"/>
      <c r="AD20" s="265" t="s">
        <v>433</v>
      </c>
      <c r="AE20" s="38">
        <v>7</v>
      </c>
      <c r="AF20" s="38">
        <v>0</v>
      </c>
      <c r="AG20" s="38">
        <v>1.8</v>
      </c>
      <c r="AH20" s="38"/>
      <c r="AI20" s="38"/>
      <c r="AJ20" s="38">
        <f t="shared" si="1"/>
        <v>0</v>
      </c>
      <c r="AK20" s="38">
        <f t="shared" si="2"/>
        <v>12.6</v>
      </c>
      <c r="AL20" s="38">
        <f t="shared" si="3"/>
        <v>0</v>
      </c>
      <c r="AM20" s="38"/>
      <c r="AN20" s="38">
        <f t="shared" si="4"/>
        <v>0</v>
      </c>
      <c r="AO20" s="38">
        <f>AK20*153</f>
        <v>1927.8</v>
      </c>
      <c r="AP20" s="38">
        <f t="shared" si="6"/>
        <v>0</v>
      </c>
      <c r="AQ20" s="263"/>
      <c r="AT20" s="268" t="s">
        <v>367</v>
      </c>
      <c r="AU20" s="24">
        <v>255</v>
      </c>
      <c r="AV20" s="24">
        <v>1.5</v>
      </c>
      <c r="AW20" s="24">
        <v>7.5</v>
      </c>
      <c r="AX20" s="24">
        <f>ROUND(AV21*0.7,1)</f>
        <v>1.4</v>
      </c>
      <c r="AY20" s="24">
        <f>ROUND(AW20*0.424,1)</f>
        <v>3.2</v>
      </c>
      <c r="AZ20" s="24">
        <f>AX20+AY20</f>
        <v>4.6</v>
      </c>
      <c r="BA20" s="24">
        <v>4.6</v>
      </c>
    </row>
    <row r="21" spans="1:53" ht="15.75" customHeight="1" thickBot="1">
      <c r="A21" s="1585" t="s">
        <v>256</v>
      </c>
      <c r="B21" s="1586">
        <f>SUM(D23,H23,L23,P23,T20)</f>
        <v>0</v>
      </c>
      <c r="C21" s="1587" t="e">
        <f>B21/$F$9</f>
        <v>#DIV/0!</v>
      </c>
      <c r="D21" s="1582" t="s">
        <v>249</v>
      </c>
      <c r="E21" s="1583"/>
      <c r="F21" s="1580">
        <f>$F$9</f>
        <v>0</v>
      </c>
      <c r="G21" s="1581"/>
      <c r="AD21" s="265" t="s">
        <v>434</v>
      </c>
      <c r="AE21" s="38">
        <v>7</v>
      </c>
      <c r="AF21" s="38">
        <v>0</v>
      </c>
      <c r="AG21" s="38">
        <v>2</v>
      </c>
      <c r="AH21" s="38">
        <v>0.1</v>
      </c>
      <c r="AI21" s="38"/>
      <c r="AJ21" s="38">
        <f t="shared" si="1"/>
        <v>0</v>
      </c>
      <c r="AK21" s="38">
        <f t="shared" si="2"/>
        <v>14</v>
      </c>
      <c r="AL21" s="38">
        <f t="shared" si="3"/>
        <v>0.7000000000000001</v>
      </c>
      <c r="AM21" s="38"/>
      <c r="AN21" s="38">
        <f t="shared" si="4"/>
        <v>0</v>
      </c>
      <c r="AO21" s="38">
        <f>AK21*153</f>
        <v>2142</v>
      </c>
      <c r="AP21" s="38">
        <f t="shared" si="6"/>
        <v>52.50000000000001</v>
      </c>
      <c r="AQ21" s="263"/>
      <c r="AT21" s="24" t="s">
        <v>359</v>
      </c>
      <c r="AU21" s="24">
        <v>60</v>
      </c>
      <c r="AV21" s="24">
        <v>2</v>
      </c>
      <c r="AW21" s="24">
        <v>8.7</v>
      </c>
      <c r="AX21" s="24">
        <f>ROUND(AV21*0.7,1)</f>
        <v>1.4</v>
      </c>
      <c r="AY21" s="24">
        <f>ROUND(AW21*0.424,1)</f>
        <v>3.7</v>
      </c>
      <c r="AZ21" s="24">
        <f>AX21+AY21</f>
        <v>5.1</v>
      </c>
      <c r="BA21" s="24">
        <v>5.1</v>
      </c>
    </row>
    <row r="22" spans="1:49" ht="15.75" customHeight="1" thickBot="1">
      <c r="A22" s="1585"/>
      <c r="B22" s="1586"/>
      <c r="C22" s="1587"/>
      <c r="D22" s="253" t="s">
        <v>247</v>
      </c>
      <c r="E22" s="254" t="s">
        <v>248</v>
      </c>
      <c r="F22" s="255" t="s">
        <v>295</v>
      </c>
      <c r="G22" s="258" t="s">
        <v>257</v>
      </c>
      <c r="AD22" s="265" t="s">
        <v>435</v>
      </c>
      <c r="AE22" s="38">
        <v>7</v>
      </c>
      <c r="AF22" s="38">
        <v>0</v>
      </c>
      <c r="AG22" s="38">
        <v>2.2</v>
      </c>
      <c r="AH22" s="38">
        <v>0.2</v>
      </c>
      <c r="AI22" s="38"/>
      <c r="AJ22" s="38">
        <f t="shared" si="1"/>
        <v>0</v>
      </c>
      <c r="AK22" s="38">
        <f t="shared" si="2"/>
        <v>15.400000000000002</v>
      </c>
      <c r="AL22" s="38">
        <f t="shared" si="3"/>
        <v>1.4000000000000001</v>
      </c>
      <c r="AM22" s="38"/>
      <c r="AN22" s="38">
        <f t="shared" si="4"/>
        <v>0</v>
      </c>
      <c r="AO22" s="38">
        <f>AK22*153</f>
        <v>2356.2000000000003</v>
      </c>
      <c r="AP22" s="38">
        <f t="shared" si="6"/>
        <v>105.00000000000001</v>
      </c>
      <c r="AQ22" s="263"/>
      <c r="AU22" s="24">
        <f>AU20+AU21</f>
        <v>315</v>
      </c>
      <c r="AV22" s="24">
        <f>(AV20*AU20)+(AV21*AU21)</f>
        <v>502.5</v>
      </c>
      <c r="AW22" s="266">
        <f>(AW20*AU20)+(AW21*AU21)</f>
        <v>2434.5</v>
      </c>
    </row>
    <row r="23" spans="1:43" ht="15.75" customHeight="1" thickBot="1">
      <c r="A23" s="1585"/>
      <c r="B23" s="1586"/>
      <c r="C23" s="1587"/>
      <c r="D23" s="284">
        <f>E23*F23*G23</f>
        <v>0</v>
      </c>
      <c r="E23" s="943">
        <f>'②飼養計画'!M5</f>
        <v>0</v>
      </c>
      <c r="F23" s="939"/>
      <c r="G23" s="944"/>
      <c r="AD23" s="265" t="s">
        <v>436</v>
      </c>
      <c r="AE23" s="38">
        <v>7</v>
      </c>
      <c r="AF23" s="38">
        <v>0</v>
      </c>
      <c r="AG23" s="38">
        <v>2.4</v>
      </c>
      <c r="AH23" s="38">
        <v>0.3</v>
      </c>
      <c r="AI23" s="38"/>
      <c r="AJ23" s="38">
        <f t="shared" si="1"/>
        <v>0</v>
      </c>
      <c r="AK23" s="38">
        <f t="shared" si="2"/>
        <v>16.8</v>
      </c>
      <c r="AL23" s="38">
        <f t="shared" si="3"/>
        <v>2.1</v>
      </c>
      <c r="AM23" s="38"/>
      <c r="AN23" s="38">
        <f t="shared" si="4"/>
        <v>0</v>
      </c>
      <c r="AO23" s="38">
        <f>AK23*153</f>
        <v>2570.4</v>
      </c>
      <c r="AP23" s="38">
        <f t="shared" si="6"/>
        <v>157.5</v>
      </c>
      <c r="AQ23" s="263"/>
    </row>
    <row r="24" spans="1:49" ht="15.75" customHeight="1" thickBot="1">
      <c r="A24" s="1585" t="s">
        <v>258</v>
      </c>
      <c r="B24" s="1586">
        <f>SUM(D26,H26,L26,P26,T23)</f>
        <v>0</v>
      </c>
      <c r="C24" s="1587" t="e">
        <f>B24/$F$9</f>
        <v>#DIV/0!</v>
      </c>
      <c r="D24" s="1582" t="s">
        <v>249</v>
      </c>
      <c r="E24" s="1583"/>
      <c r="F24" s="1580">
        <f>$F$9</f>
        <v>0</v>
      </c>
      <c r="G24" s="1581"/>
      <c r="AD24" s="265" t="s">
        <v>437</v>
      </c>
      <c r="AE24" s="38">
        <v>6</v>
      </c>
      <c r="AF24" s="38">
        <v>0</v>
      </c>
      <c r="AG24" s="38">
        <v>2.5</v>
      </c>
      <c r="AH24" s="38">
        <v>0.4</v>
      </c>
      <c r="AI24" s="38"/>
      <c r="AJ24" s="38">
        <f t="shared" si="1"/>
        <v>0</v>
      </c>
      <c r="AK24" s="38">
        <f t="shared" si="2"/>
        <v>15</v>
      </c>
      <c r="AL24" s="38">
        <f t="shared" si="3"/>
        <v>2.4000000000000004</v>
      </c>
      <c r="AM24" s="38"/>
      <c r="AN24" s="38">
        <f t="shared" si="4"/>
        <v>0</v>
      </c>
      <c r="AO24" s="38">
        <f>AK24*153</f>
        <v>2295</v>
      </c>
      <c r="AP24" s="38">
        <f t="shared" si="6"/>
        <v>180.00000000000003</v>
      </c>
      <c r="AQ24" s="263"/>
      <c r="AW24" s="269">
        <f>AW17+AW22</f>
        <v>5281.5</v>
      </c>
    </row>
    <row r="25" spans="1:50" ht="15.75" customHeight="1" thickBot="1">
      <c r="A25" s="1585"/>
      <c r="B25" s="1586"/>
      <c r="C25" s="1587"/>
      <c r="D25" s="253" t="s">
        <v>247</v>
      </c>
      <c r="E25" s="254" t="s">
        <v>248</v>
      </c>
      <c r="F25" s="255" t="s">
        <v>369</v>
      </c>
      <c r="G25" s="258"/>
      <c r="AD25" s="265" t="s">
        <v>438</v>
      </c>
      <c r="AE25" s="38">
        <v>30</v>
      </c>
      <c r="AF25" s="38"/>
      <c r="AG25" s="38"/>
      <c r="AH25" s="38">
        <v>0.5</v>
      </c>
      <c r="AI25" s="38"/>
      <c r="AJ25" s="38"/>
      <c r="AK25" s="38"/>
      <c r="AL25" s="38">
        <f t="shared" si="3"/>
        <v>15</v>
      </c>
      <c r="AM25" s="38"/>
      <c r="AN25" s="38"/>
      <c r="AO25" s="38"/>
      <c r="AP25" s="38">
        <f t="shared" si="6"/>
        <v>1125</v>
      </c>
      <c r="AQ25" s="263"/>
      <c r="AW25" s="24" t="s">
        <v>169</v>
      </c>
      <c r="AX25" s="24" t="s">
        <v>368</v>
      </c>
    </row>
    <row r="26" spans="1:50" ht="15.75" customHeight="1" thickBot="1">
      <c r="A26" s="1585"/>
      <c r="B26" s="1586"/>
      <c r="C26" s="1587"/>
      <c r="D26" s="284">
        <f>E26*F26</f>
        <v>0</v>
      </c>
      <c r="E26" s="946">
        <f>'②飼養計画'!M5</f>
        <v>0</v>
      </c>
      <c r="F26" s="939"/>
      <c r="G26" s="270"/>
      <c r="H26" s="271"/>
      <c r="I26" s="271"/>
      <c r="J26" s="271"/>
      <c r="K26" s="271"/>
      <c r="AD26" s="265" t="s">
        <v>439</v>
      </c>
      <c r="AE26" s="38">
        <v>30</v>
      </c>
      <c r="AF26" s="38"/>
      <c r="AG26" s="38"/>
      <c r="AH26" s="38">
        <v>1</v>
      </c>
      <c r="AI26" s="38"/>
      <c r="AJ26" s="38"/>
      <c r="AK26" s="38"/>
      <c r="AL26" s="38">
        <f t="shared" si="3"/>
        <v>30</v>
      </c>
      <c r="AM26" s="38"/>
      <c r="AN26" s="38"/>
      <c r="AO26" s="38"/>
      <c r="AP26" s="38">
        <f t="shared" si="6"/>
        <v>2250</v>
      </c>
      <c r="AQ26" s="263"/>
      <c r="AU26" s="272">
        <v>0.5</v>
      </c>
      <c r="AV26" s="266">
        <f>ROUND(AW24*0.5,0)</f>
        <v>2641</v>
      </c>
      <c r="AW26" s="24">
        <v>0</v>
      </c>
      <c r="AX26" s="266">
        <f>AV26*AW26</f>
        <v>0</v>
      </c>
    </row>
    <row r="27" spans="1:50" ht="15.75" customHeight="1" thickBot="1">
      <c r="A27" s="1585" t="s">
        <v>284</v>
      </c>
      <c r="B27" s="1586">
        <f>SUM(D29,H29,L29,P29,T26)</f>
        <v>0</v>
      </c>
      <c r="C27" s="1587" t="e">
        <f>B27/$F$9</f>
        <v>#DIV/0!</v>
      </c>
      <c r="D27" s="1582" t="s">
        <v>249</v>
      </c>
      <c r="E27" s="1583"/>
      <c r="F27" s="1580">
        <f>$F$9</f>
        <v>0</v>
      </c>
      <c r="G27" s="1581"/>
      <c r="H27" s="1582" t="s">
        <v>249</v>
      </c>
      <c r="I27" s="1583"/>
      <c r="J27" s="1580">
        <f>$F$9</f>
        <v>0</v>
      </c>
      <c r="K27" s="1581"/>
      <c r="AD27" s="265" t="s">
        <v>440</v>
      </c>
      <c r="AE27" s="38">
        <v>30</v>
      </c>
      <c r="AF27" s="38"/>
      <c r="AG27" s="38"/>
      <c r="AH27" s="38">
        <v>2</v>
      </c>
      <c r="AI27" s="38"/>
      <c r="AJ27" s="38"/>
      <c r="AK27" s="38"/>
      <c r="AL27" s="38">
        <f t="shared" si="3"/>
        <v>60</v>
      </c>
      <c r="AM27" s="38"/>
      <c r="AN27" s="38"/>
      <c r="AO27" s="38"/>
      <c r="AP27" s="38">
        <f t="shared" si="6"/>
        <v>4500</v>
      </c>
      <c r="AQ27" s="263"/>
      <c r="AU27" s="272">
        <v>0.3</v>
      </c>
      <c r="AV27" s="266">
        <f>ROUND(AW24*0.3,0)</f>
        <v>1584</v>
      </c>
      <c r="AW27" s="24">
        <v>15</v>
      </c>
      <c r="AX27" s="266">
        <f>AV27*AW27</f>
        <v>23760</v>
      </c>
    </row>
    <row r="28" spans="1:50" ht="15.75" customHeight="1" thickBot="1">
      <c r="A28" s="1585"/>
      <c r="B28" s="1586"/>
      <c r="C28" s="1587"/>
      <c r="D28" s="253" t="s">
        <v>247</v>
      </c>
      <c r="E28" s="254" t="s">
        <v>248</v>
      </c>
      <c r="F28" s="255" t="s">
        <v>296</v>
      </c>
      <c r="G28" s="258"/>
      <c r="H28" s="257" t="s">
        <v>247</v>
      </c>
      <c r="I28" s="254" t="s">
        <v>248</v>
      </c>
      <c r="J28" s="250" t="s">
        <v>297</v>
      </c>
      <c r="K28" s="258"/>
      <c r="AD28" s="265" t="s">
        <v>441</v>
      </c>
      <c r="AE28" s="38">
        <v>30</v>
      </c>
      <c r="AF28" s="38"/>
      <c r="AG28" s="38"/>
      <c r="AH28" s="38">
        <v>3</v>
      </c>
      <c r="AI28" s="38"/>
      <c r="AJ28" s="38"/>
      <c r="AK28" s="38"/>
      <c r="AL28" s="38">
        <f t="shared" si="3"/>
        <v>90</v>
      </c>
      <c r="AM28" s="38"/>
      <c r="AN28" s="38"/>
      <c r="AO28" s="38"/>
      <c r="AP28" s="38">
        <f t="shared" si="6"/>
        <v>6750</v>
      </c>
      <c r="AQ28" s="263"/>
      <c r="AU28" s="272">
        <v>0.2</v>
      </c>
      <c r="AV28" s="266">
        <f>AW24-AV26-AV27</f>
        <v>1056.5</v>
      </c>
      <c r="AW28" s="24">
        <v>55</v>
      </c>
      <c r="AX28" s="266">
        <f>AV28*AW28</f>
        <v>58107.5</v>
      </c>
    </row>
    <row r="29" spans="1:50" ht="15.75" customHeight="1" thickBot="1">
      <c r="A29" s="1585"/>
      <c r="B29" s="1586"/>
      <c r="C29" s="1587"/>
      <c r="D29" s="284">
        <f>E29*F29</f>
        <v>0</v>
      </c>
      <c r="E29" s="946">
        <f>'②飼養計画'!M5</f>
        <v>0</v>
      </c>
      <c r="F29" s="939"/>
      <c r="G29" s="270"/>
      <c r="H29" s="285">
        <f>I29*J29</f>
        <v>0</v>
      </c>
      <c r="I29" s="946">
        <f>'②飼養計画'!M5</f>
        <v>0</v>
      </c>
      <c r="J29" s="939"/>
      <c r="K29" s="270"/>
      <c r="AD29" s="265" t="s">
        <v>442</v>
      </c>
      <c r="AE29" s="38">
        <v>30</v>
      </c>
      <c r="AF29" s="38"/>
      <c r="AG29" s="38"/>
      <c r="AH29" s="38">
        <v>4</v>
      </c>
      <c r="AI29" s="38"/>
      <c r="AJ29" s="38"/>
      <c r="AK29" s="38"/>
      <c r="AL29" s="38">
        <f t="shared" si="3"/>
        <v>120</v>
      </c>
      <c r="AM29" s="38"/>
      <c r="AN29" s="38"/>
      <c r="AO29" s="38"/>
      <c r="AP29" s="38">
        <f t="shared" si="6"/>
        <v>9000</v>
      </c>
      <c r="AQ29" s="263"/>
      <c r="AX29" s="269">
        <f>SUM(AX26:AX28)</f>
        <v>81867.5</v>
      </c>
    </row>
    <row r="30" spans="1:51" ht="15.75" customHeight="1" thickBot="1">
      <c r="A30" s="1585" t="s">
        <v>259</v>
      </c>
      <c r="B30" s="1586">
        <f>SUM(D32,H32,L32,P32,T29)</f>
        <v>0</v>
      </c>
      <c r="C30" s="1587" t="e">
        <f>B30/$F$9</f>
        <v>#DIV/0!</v>
      </c>
      <c r="D30" s="1582" t="s">
        <v>249</v>
      </c>
      <c r="E30" s="1583"/>
      <c r="F30" s="1580">
        <f>$F$9</f>
        <v>0</v>
      </c>
      <c r="G30" s="1581"/>
      <c r="H30" s="1582" t="s">
        <v>249</v>
      </c>
      <c r="I30" s="1583"/>
      <c r="J30" s="1580">
        <f>$F$9</f>
        <v>0</v>
      </c>
      <c r="K30" s="1581"/>
      <c r="AD30" s="265" t="s">
        <v>443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263"/>
      <c r="AX30" s="24">
        <f>AX29/AW24</f>
        <v>15.50080469563571</v>
      </c>
      <c r="AY30" s="24" t="s">
        <v>355</v>
      </c>
    </row>
    <row r="31" spans="1:43" ht="15.75" customHeight="1" thickBot="1">
      <c r="A31" s="1585"/>
      <c r="B31" s="1586"/>
      <c r="C31" s="1587"/>
      <c r="D31" s="253" t="s">
        <v>247</v>
      </c>
      <c r="E31" s="255" t="s">
        <v>464</v>
      </c>
      <c r="F31" s="255" t="s">
        <v>465</v>
      </c>
      <c r="G31" s="258" t="s">
        <v>169</v>
      </c>
      <c r="H31" s="253" t="s">
        <v>247</v>
      </c>
      <c r="I31" s="255" t="s">
        <v>466</v>
      </c>
      <c r="J31" s="255" t="s">
        <v>465</v>
      </c>
      <c r="K31" s="258" t="s">
        <v>169</v>
      </c>
      <c r="AD31" s="262"/>
      <c r="AE31" s="38"/>
      <c r="AF31" s="38">
        <f>AJ31</f>
        <v>0</v>
      </c>
      <c r="AG31" s="38">
        <f>AK31</f>
        <v>110.2</v>
      </c>
      <c r="AH31" s="38">
        <f>AL31</f>
        <v>321.6</v>
      </c>
      <c r="AI31" s="38"/>
      <c r="AJ31" s="38">
        <f>SUM(AJ12:AJ24)</f>
        <v>0</v>
      </c>
      <c r="AK31" s="38">
        <f>SUM(AK12:AK24)</f>
        <v>110.2</v>
      </c>
      <c r="AL31" s="38">
        <f>SUM(AL12:AL29)</f>
        <v>321.6</v>
      </c>
      <c r="AM31" s="38"/>
      <c r="AN31" s="39">
        <f>SUM(AN12:AN29)</f>
        <v>0</v>
      </c>
      <c r="AO31" s="39">
        <f>SUM(AO12:AO29)</f>
        <v>15810.6</v>
      </c>
      <c r="AP31" s="39">
        <f>SUM(AP12:AP29)</f>
        <v>24120</v>
      </c>
      <c r="AQ31" s="263"/>
    </row>
    <row r="32" spans="1:53" ht="15.75" customHeight="1" thickBot="1">
      <c r="A32" s="1585"/>
      <c r="B32" s="1586"/>
      <c r="C32" s="1587"/>
      <c r="D32" s="284">
        <f>E32*F32*G32</f>
        <v>0</v>
      </c>
      <c r="E32" s="946"/>
      <c r="F32" s="939"/>
      <c r="G32" s="947"/>
      <c r="H32" s="284">
        <f>I32*J32</f>
        <v>0</v>
      </c>
      <c r="I32" s="946"/>
      <c r="J32" s="939"/>
      <c r="K32" s="947"/>
      <c r="AD32" s="262"/>
      <c r="AE32" s="38"/>
      <c r="AF32" s="38"/>
      <c r="AG32" s="38"/>
      <c r="AH32" s="38">
        <f>AF31+AG31+AH31</f>
        <v>431.8</v>
      </c>
      <c r="AI32" s="38"/>
      <c r="AJ32" s="38"/>
      <c r="AK32" s="38"/>
      <c r="AL32" s="38"/>
      <c r="AM32" s="38"/>
      <c r="AN32" s="38"/>
      <c r="AO32" s="38"/>
      <c r="AP32" s="273">
        <f>AN31+AO31+AP31</f>
        <v>39930.6</v>
      </c>
      <c r="AQ32" s="263" t="s">
        <v>20</v>
      </c>
      <c r="AS32" s="24" t="s">
        <v>375</v>
      </c>
      <c r="AT32" s="24" t="s">
        <v>444</v>
      </c>
      <c r="AU32" s="24">
        <v>20</v>
      </c>
      <c r="AV32" s="24" t="s">
        <v>445</v>
      </c>
      <c r="AW32" s="24">
        <v>1406</v>
      </c>
      <c r="AX32" s="24" t="s">
        <v>373</v>
      </c>
      <c r="AZ32" s="24">
        <f>ROUND((AW32+AW33)/(AU32+AU33),0)</f>
        <v>46</v>
      </c>
      <c r="BA32" s="24" t="s">
        <v>355</v>
      </c>
    </row>
    <row r="33" spans="1:55" ht="15.75" customHeight="1" thickBot="1">
      <c r="A33" s="1585" t="s">
        <v>260</v>
      </c>
      <c r="B33" s="1586">
        <f>SUM(D35,H35,L35,P35,T32)</f>
        <v>0</v>
      </c>
      <c r="C33" s="1587" t="e">
        <f>B33/$F$9</f>
        <v>#DIV/0!</v>
      </c>
      <c r="D33" s="1582" t="s">
        <v>249</v>
      </c>
      <c r="E33" s="1583"/>
      <c r="F33" s="1580">
        <f>$F$9</f>
        <v>0</v>
      </c>
      <c r="G33" s="1581"/>
      <c r="H33" s="1582" t="s">
        <v>249</v>
      </c>
      <c r="I33" s="1583"/>
      <c r="J33" s="1580">
        <f>$F$9</f>
        <v>0</v>
      </c>
      <c r="K33" s="1581"/>
      <c r="AD33" s="274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>
        <f>ROUND(AP32/AH32,0)</f>
        <v>92</v>
      </c>
      <c r="AQ33" s="276" t="s">
        <v>355</v>
      </c>
      <c r="AS33" s="24" t="s">
        <v>381</v>
      </c>
      <c r="AT33" s="24" t="s">
        <v>446</v>
      </c>
      <c r="AU33" s="24">
        <v>40</v>
      </c>
      <c r="AV33" s="24" t="s">
        <v>447</v>
      </c>
      <c r="AW33" s="24">
        <f>690*2</f>
        <v>1380</v>
      </c>
      <c r="AX33" s="24" t="s">
        <v>374</v>
      </c>
      <c r="AZ33" s="24" t="s">
        <v>378</v>
      </c>
      <c r="BB33" s="24">
        <f>AZ32*2</f>
        <v>92</v>
      </c>
      <c r="BC33" s="24" t="s">
        <v>379</v>
      </c>
    </row>
    <row r="34" spans="1:11" ht="15.75" customHeight="1" thickBot="1">
      <c r="A34" s="1585"/>
      <c r="B34" s="1586"/>
      <c r="C34" s="1587"/>
      <c r="D34" s="253" t="s">
        <v>247</v>
      </c>
      <c r="E34" s="254" t="s">
        <v>248</v>
      </c>
      <c r="F34" s="255" t="s">
        <v>299</v>
      </c>
      <c r="G34" s="251"/>
      <c r="H34" s="257" t="s">
        <v>247</v>
      </c>
      <c r="I34" s="254" t="s">
        <v>248</v>
      </c>
      <c r="J34" s="255" t="s">
        <v>298</v>
      </c>
      <c r="K34" s="251"/>
    </row>
    <row r="35" spans="1:50" ht="15.75" customHeight="1" thickBot="1">
      <c r="A35" s="1585"/>
      <c r="B35" s="1586"/>
      <c r="C35" s="1587"/>
      <c r="D35" s="284">
        <f>E35*F35</f>
        <v>0</v>
      </c>
      <c r="E35" s="946"/>
      <c r="F35" s="939"/>
      <c r="G35" s="270"/>
      <c r="H35" s="285">
        <f>I35*J35</f>
        <v>0</v>
      </c>
      <c r="I35" s="946"/>
      <c r="J35" s="939"/>
      <c r="K35" s="270"/>
      <c r="AS35" s="24" t="s">
        <v>376</v>
      </c>
      <c r="AT35" s="24" t="s">
        <v>448</v>
      </c>
      <c r="AU35" s="24">
        <v>20</v>
      </c>
      <c r="AV35" s="24" t="s">
        <v>449</v>
      </c>
      <c r="AW35" s="24">
        <v>1406</v>
      </c>
      <c r="AX35" s="24" t="s">
        <v>373</v>
      </c>
    </row>
    <row r="36" spans="1:50" ht="15.75" customHeight="1" thickBot="1">
      <c r="A36" s="1585" t="s">
        <v>261</v>
      </c>
      <c r="B36" s="1586">
        <f>SUM(D38,H38,L38,P38,T35)</f>
        <v>0</v>
      </c>
      <c r="C36" s="1587" t="e">
        <f>B36/$F$9</f>
        <v>#DIV/0!</v>
      </c>
      <c r="D36" s="1582" t="s">
        <v>249</v>
      </c>
      <c r="E36" s="1583"/>
      <c r="F36" s="1580">
        <f>$F$9</f>
        <v>0</v>
      </c>
      <c r="G36" s="1581"/>
      <c r="AS36" s="24" t="s">
        <v>380</v>
      </c>
      <c r="AT36" s="24" t="s">
        <v>446</v>
      </c>
      <c r="AU36" s="24">
        <v>40</v>
      </c>
      <c r="AV36" s="24" t="s">
        <v>447</v>
      </c>
      <c r="AW36" s="24">
        <f>690*2</f>
        <v>1380</v>
      </c>
      <c r="AX36" s="24" t="s">
        <v>374</v>
      </c>
    </row>
    <row r="37" spans="1:7" ht="15.75" customHeight="1" thickBot="1">
      <c r="A37" s="1585"/>
      <c r="B37" s="1586"/>
      <c r="C37" s="1587"/>
      <c r="D37" s="253" t="s">
        <v>247</v>
      </c>
      <c r="E37" s="254" t="s">
        <v>248</v>
      </c>
      <c r="F37" s="250" t="s">
        <v>300</v>
      </c>
      <c r="G37" s="251"/>
    </row>
    <row r="38" spans="1:55" ht="15.75" customHeight="1" thickBot="1">
      <c r="A38" s="1585"/>
      <c r="B38" s="1586"/>
      <c r="C38" s="1587"/>
      <c r="D38" s="284">
        <f>E38*F38</f>
        <v>0</v>
      </c>
      <c r="E38" s="946">
        <f>'②飼養計画'!M5</f>
        <v>0</v>
      </c>
      <c r="F38" s="939"/>
      <c r="G38" s="270"/>
      <c r="AT38" s="24" t="s">
        <v>377</v>
      </c>
      <c r="AU38" s="24">
        <v>20</v>
      </c>
      <c r="AV38" s="24" t="s">
        <v>450</v>
      </c>
      <c r="AW38" s="24">
        <v>1510</v>
      </c>
      <c r="AX38" s="24" t="s">
        <v>373</v>
      </c>
      <c r="AZ38" s="24">
        <f>ROUND(AW38/20,0)</f>
        <v>76</v>
      </c>
      <c r="BA38" s="24" t="s">
        <v>355</v>
      </c>
      <c r="BB38" s="24">
        <f>BB33+AZ38</f>
        <v>168</v>
      </c>
      <c r="BC38" s="24" t="s">
        <v>379</v>
      </c>
    </row>
    <row r="39" spans="1:7" ht="15.75" customHeight="1" thickBot="1">
      <c r="A39" s="1585" t="s">
        <v>263</v>
      </c>
      <c r="B39" s="1586">
        <f>SUM(D41,H41,L41,P41,T38)</f>
        <v>0</v>
      </c>
      <c r="C39" s="1587" t="e">
        <f>B39/$F$9</f>
        <v>#DIV/0!</v>
      </c>
      <c r="D39" s="1582" t="s">
        <v>249</v>
      </c>
      <c r="E39" s="1583"/>
      <c r="F39" s="1580">
        <f>$F$9</f>
        <v>0</v>
      </c>
      <c r="G39" s="1581"/>
    </row>
    <row r="40" spans="1:46" ht="15.75" customHeight="1" thickBot="1">
      <c r="A40" s="1585"/>
      <c r="B40" s="1586"/>
      <c r="C40" s="1587"/>
      <c r="D40" s="253" t="s">
        <v>247</v>
      </c>
      <c r="E40" s="254" t="s">
        <v>248</v>
      </c>
      <c r="F40" s="250" t="s">
        <v>300</v>
      </c>
      <c r="G40" s="251"/>
      <c r="AS40" s="24">
        <f>(275*2)+(90*3)</f>
        <v>820</v>
      </c>
      <c r="AT40" s="24" t="s">
        <v>451</v>
      </c>
    </row>
    <row r="41" spans="1:46" ht="15.75" customHeight="1" thickBot="1">
      <c r="A41" s="1585"/>
      <c r="B41" s="1586"/>
      <c r="C41" s="1587"/>
      <c r="D41" s="284">
        <f>E41*F41</f>
        <v>0</v>
      </c>
      <c r="E41" s="946">
        <f>'②飼養計画'!M5</f>
        <v>0</v>
      </c>
      <c r="F41" s="939"/>
      <c r="G41" s="270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AS41" s="24">
        <f>(275*92)+(90*168)</f>
        <v>40420</v>
      </c>
      <c r="AT41" s="24" t="s">
        <v>382</v>
      </c>
    </row>
    <row r="42" spans="1:46" ht="15.75" customHeight="1" thickBot="1">
      <c r="A42" s="1585" t="s">
        <v>51</v>
      </c>
      <c r="B42" s="1586">
        <f>SUM(D44,H44,L44,P44,T41)</f>
        <v>0</v>
      </c>
      <c r="C42" s="1587" t="e">
        <f>B42/$F$9</f>
        <v>#DIV/0!</v>
      </c>
      <c r="D42" s="1591" t="s">
        <v>264</v>
      </c>
      <c r="E42" s="1591"/>
      <c r="F42" s="1591"/>
      <c r="G42" s="1592"/>
      <c r="H42" s="1582" t="s">
        <v>265</v>
      </c>
      <c r="I42" s="1583"/>
      <c r="J42" s="1583"/>
      <c r="K42" s="1584"/>
      <c r="L42" s="1583" t="s">
        <v>266</v>
      </c>
      <c r="M42" s="1583"/>
      <c r="N42" s="1583"/>
      <c r="O42" s="1584"/>
      <c r="P42" s="1582" t="s">
        <v>51</v>
      </c>
      <c r="Q42" s="1583"/>
      <c r="R42" s="1583"/>
      <c r="S42" s="1584"/>
      <c r="AS42" s="24">
        <f>ROUND(AS41/AS40,0)</f>
        <v>49</v>
      </c>
      <c r="AT42" s="24" t="s">
        <v>355</v>
      </c>
    </row>
    <row r="43" spans="1:19" ht="15.75" customHeight="1" thickBot="1">
      <c r="A43" s="1585"/>
      <c r="B43" s="1586"/>
      <c r="C43" s="1587"/>
      <c r="D43" s="253" t="s">
        <v>247</v>
      </c>
      <c r="E43" s="254" t="s">
        <v>248</v>
      </c>
      <c r="F43" s="250" t="s">
        <v>262</v>
      </c>
      <c r="G43" s="251"/>
      <c r="H43" s="257" t="s">
        <v>247</v>
      </c>
      <c r="I43" s="254" t="s">
        <v>248</v>
      </c>
      <c r="J43" s="250" t="s">
        <v>262</v>
      </c>
      <c r="K43" s="251"/>
      <c r="L43" s="253" t="s">
        <v>247</v>
      </c>
      <c r="M43" s="254" t="s">
        <v>248</v>
      </c>
      <c r="N43" s="250" t="s">
        <v>262</v>
      </c>
      <c r="O43" s="251"/>
      <c r="P43" s="257" t="s">
        <v>247</v>
      </c>
      <c r="Q43" s="254" t="s">
        <v>248</v>
      </c>
      <c r="R43" s="250" t="s">
        <v>262</v>
      </c>
      <c r="S43" s="251"/>
    </row>
    <row r="44" spans="1:23" ht="15.75" customHeight="1" thickBot="1">
      <c r="A44" s="1585"/>
      <c r="B44" s="1586"/>
      <c r="C44" s="1587"/>
      <c r="D44" s="284">
        <f>E44*F44</f>
        <v>0</v>
      </c>
      <c r="E44" s="946">
        <f>'②飼養計画'!M13</f>
        <v>0</v>
      </c>
      <c r="F44" s="939"/>
      <c r="G44" s="270"/>
      <c r="H44" s="285">
        <f>I44*J44</f>
        <v>0</v>
      </c>
      <c r="I44" s="946">
        <f>'②飼養計画'!M28</f>
        <v>0</v>
      </c>
      <c r="J44" s="939"/>
      <c r="K44" s="270"/>
      <c r="L44" s="284">
        <f>M44*N44</f>
        <v>0</v>
      </c>
      <c r="M44" s="946"/>
      <c r="N44" s="939"/>
      <c r="O44" s="270"/>
      <c r="P44" s="285">
        <f>Q44*R44</f>
        <v>0</v>
      </c>
      <c r="Q44" s="946"/>
      <c r="R44" s="939"/>
      <c r="S44" s="270"/>
      <c r="T44" s="277"/>
      <c r="U44" s="278"/>
      <c r="V44" s="278"/>
      <c r="W44" s="278"/>
    </row>
    <row r="45" spans="1:15" ht="15.75" customHeight="1" thickBot="1">
      <c r="A45" s="1585" t="s">
        <v>190</v>
      </c>
      <c r="B45" s="1586">
        <f>SUM(D47,H47,L47)</f>
        <v>0</v>
      </c>
      <c r="C45" s="1587" t="e">
        <f>B45/$F$9</f>
        <v>#DIV/0!</v>
      </c>
      <c r="D45" s="1591" t="s">
        <v>267</v>
      </c>
      <c r="E45" s="1591"/>
      <c r="F45" s="1591"/>
      <c r="G45" s="1592"/>
      <c r="H45" s="1590" t="s">
        <v>270</v>
      </c>
      <c r="I45" s="1591"/>
      <c r="J45" s="1591"/>
      <c r="K45" s="1592"/>
      <c r="L45" s="1582" t="s">
        <v>279</v>
      </c>
      <c r="M45" s="1583"/>
      <c r="N45" s="1583"/>
      <c r="O45" s="1584"/>
    </row>
    <row r="46" spans="1:45" ht="15.75" customHeight="1" thickBot="1">
      <c r="A46" s="1585"/>
      <c r="B46" s="1586"/>
      <c r="C46" s="1587"/>
      <c r="D46" s="253" t="s">
        <v>247</v>
      </c>
      <c r="E46" s="254" t="s">
        <v>224</v>
      </c>
      <c r="F46" s="250" t="s">
        <v>268</v>
      </c>
      <c r="G46" s="258" t="s">
        <v>269</v>
      </c>
      <c r="H46" s="257" t="s">
        <v>247</v>
      </c>
      <c r="I46" s="254" t="s">
        <v>248</v>
      </c>
      <c r="J46" s="250" t="s">
        <v>262</v>
      </c>
      <c r="K46" s="251"/>
      <c r="L46" s="257" t="s">
        <v>247</v>
      </c>
      <c r="M46" s="254" t="s">
        <v>248</v>
      </c>
      <c r="N46" s="250" t="s">
        <v>262</v>
      </c>
      <c r="O46" s="251"/>
      <c r="AS46" s="24" t="s">
        <v>452</v>
      </c>
    </row>
    <row r="47" spans="1:45" ht="15.75" customHeight="1" thickBot="1">
      <c r="A47" s="1585"/>
      <c r="B47" s="1586"/>
      <c r="C47" s="1587"/>
      <c r="D47" s="284">
        <f>E47*F47*G47</f>
        <v>0</v>
      </c>
      <c r="E47" s="943"/>
      <c r="F47" s="939"/>
      <c r="G47" s="948"/>
      <c r="H47" s="285">
        <f>I47*J47</f>
        <v>0</v>
      </c>
      <c r="I47" s="943"/>
      <c r="J47" s="939"/>
      <c r="K47" s="270"/>
      <c r="L47" s="285">
        <f>M47*N47</f>
        <v>0</v>
      </c>
      <c r="M47" s="943"/>
      <c r="N47" s="939"/>
      <c r="O47" s="279"/>
      <c r="P47" s="271"/>
      <c r="Q47" s="271"/>
      <c r="R47" s="271"/>
      <c r="S47" s="271"/>
      <c r="AS47" s="24" t="s">
        <v>383</v>
      </c>
    </row>
    <row r="48" spans="1:19" ht="15.75" customHeight="1" thickBot="1">
      <c r="A48" s="1585" t="s">
        <v>213</v>
      </c>
      <c r="B48" s="1586">
        <f>SUM(D50,H50,L50,P50,)</f>
        <v>0</v>
      </c>
      <c r="C48" s="1587" t="e">
        <f>B48/$F$9</f>
        <v>#DIV/0!</v>
      </c>
      <c r="D48" s="1591" t="s">
        <v>271</v>
      </c>
      <c r="E48" s="1591"/>
      <c r="F48" s="1591"/>
      <c r="G48" s="1592"/>
      <c r="H48" s="1590" t="s">
        <v>274</v>
      </c>
      <c r="I48" s="1591"/>
      <c r="J48" s="1591"/>
      <c r="K48" s="1592"/>
      <c r="L48" s="1582" t="s">
        <v>277</v>
      </c>
      <c r="M48" s="1583"/>
      <c r="N48" s="1583"/>
      <c r="O48" s="1584"/>
      <c r="P48" s="1582" t="s">
        <v>290</v>
      </c>
      <c r="Q48" s="1583"/>
      <c r="R48" s="1583"/>
      <c r="S48" s="1584"/>
    </row>
    <row r="49" spans="1:19" ht="15.75" customHeight="1" thickBot="1">
      <c r="A49" s="1585"/>
      <c r="B49" s="1586"/>
      <c r="C49" s="1587"/>
      <c r="D49" s="253" t="s">
        <v>247</v>
      </c>
      <c r="E49" s="254" t="s">
        <v>370</v>
      </c>
      <c r="F49" s="254" t="s">
        <v>272</v>
      </c>
      <c r="G49" s="258" t="s">
        <v>273</v>
      </c>
      <c r="H49" s="257" t="s">
        <v>247</v>
      </c>
      <c r="I49" s="254" t="s">
        <v>275</v>
      </c>
      <c r="J49" s="254" t="s">
        <v>276</v>
      </c>
      <c r="K49" s="251"/>
      <c r="L49" s="257" t="s">
        <v>247</v>
      </c>
      <c r="M49" s="254" t="s">
        <v>278</v>
      </c>
      <c r="N49" s="250" t="s">
        <v>288</v>
      </c>
      <c r="O49" s="258" t="s">
        <v>289</v>
      </c>
      <c r="P49" s="257" t="s">
        <v>247</v>
      </c>
      <c r="Q49" s="254" t="s">
        <v>278</v>
      </c>
      <c r="R49" s="250" t="s">
        <v>288</v>
      </c>
      <c r="S49" s="258" t="s">
        <v>289</v>
      </c>
    </row>
    <row r="50" spans="1:19" ht="15.75" customHeight="1" thickBot="1">
      <c r="A50" s="1593"/>
      <c r="B50" s="1594"/>
      <c r="C50" s="1595"/>
      <c r="D50" s="284">
        <f>E50*F50*G50</f>
        <v>0</v>
      </c>
      <c r="E50" s="943"/>
      <c r="F50" s="939"/>
      <c r="G50" s="948"/>
      <c r="H50" s="285">
        <f>I50+J50</f>
        <v>0</v>
      </c>
      <c r="I50" s="943"/>
      <c r="J50" s="939"/>
      <c r="K50" s="279"/>
      <c r="L50" s="285">
        <f>M50*N50*O50</f>
        <v>0</v>
      </c>
      <c r="M50" s="943"/>
      <c r="N50" s="942"/>
      <c r="O50" s="948"/>
      <c r="P50" s="285">
        <f>Q50*R50*S50</f>
        <v>0</v>
      </c>
      <c r="Q50" s="943"/>
      <c r="R50" s="942"/>
      <c r="S50" s="948"/>
    </row>
    <row r="51" spans="1:3" ht="15.75" customHeight="1" thickBot="1" thickTop="1">
      <c r="A51" s="280" t="s">
        <v>280</v>
      </c>
      <c r="B51" s="286">
        <f>SUM(B9:B50)</f>
        <v>0</v>
      </c>
      <c r="C51" s="287" t="e">
        <f>SUM(C9:C50)</f>
        <v>#DIV/0!</v>
      </c>
    </row>
    <row r="52" spans="1:3" ht="15.75" customHeight="1" thickBot="1" thickTop="1">
      <c r="A52" s="281" t="s">
        <v>281</v>
      </c>
      <c r="B52" s="288">
        <f>(B8-B51)+B21</f>
        <v>0</v>
      </c>
      <c r="C52" s="289" t="e">
        <f>(C8-C51)+C21</f>
        <v>#DIV/0!</v>
      </c>
    </row>
  </sheetData>
  <sheetProtection/>
  <mergeCells count="89">
    <mergeCell ref="H48:K48"/>
    <mergeCell ref="L48:O48"/>
    <mergeCell ref="P48:S48"/>
    <mergeCell ref="L45:O45"/>
    <mergeCell ref="A48:A50"/>
    <mergeCell ref="B48:B50"/>
    <mergeCell ref="C48:C50"/>
    <mergeCell ref="D48:G48"/>
    <mergeCell ref="H42:K42"/>
    <mergeCell ref="L42:O42"/>
    <mergeCell ref="P42:S42"/>
    <mergeCell ref="A45:A47"/>
    <mergeCell ref="B45:B47"/>
    <mergeCell ref="C45:C47"/>
    <mergeCell ref="D45:G45"/>
    <mergeCell ref="H45:K45"/>
    <mergeCell ref="A42:A44"/>
    <mergeCell ref="B42:B44"/>
    <mergeCell ref="C42:C44"/>
    <mergeCell ref="D42:G42"/>
    <mergeCell ref="A39:A41"/>
    <mergeCell ref="B39:B41"/>
    <mergeCell ref="C39:C41"/>
    <mergeCell ref="D39:E39"/>
    <mergeCell ref="F39:G39"/>
    <mergeCell ref="A36:A38"/>
    <mergeCell ref="B36:B38"/>
    <mergeCell ref="C36:C38"/>
    <mergeCell ref="A33:A35"/>
    <mergeCell ref="B33:B35"/>
    <mergeCell ref="C33:C35"/>
    <mergeCell ref="F24:G24"/>
    <mergeCell ref="A30:A32"/>
    <mergeCell ref="B30:B32"/>
    <mergeCell ref="C30:C32"/>
    <mergeCell ref="A27:A29"/>
    <mergeCell ref="B27:B29"/>
    <mergeCell ref="C27:C29"/>
    <mergeCell ref="A24:A26"/>
    <mergeCell ref="B24:B26"/>
    <mergeCell ref="C24:C26"/>
    <mergeCell ref="D24:E24"/>
    <mergeCell ref="F18:G18"/>
    <mergeCell ref="A21:A23"/>
    <mergeCell ref="B21:B23"/>
    <mergeCell ref="C21:C23"/>
    <mergeCell ref="D21:E21"/>
    <mergeCell ref="F21:G21"/>
    <mergeCell ref="A18:A20"/>
    <mergeCell ref="B18:B20"/>
    <mergeCell ref="C18:C20"/>
    <mergeCell ref="D18:E18"/>
    <mergeCell ref="A15:A17"/>
    <mergeCell ref="B15:B17"/>
    <mergeCell ref="C15:C17"/>
    <mergeCell ref="F15:G15"/>
    <mergeCell ref="D15:E15"/>
    <mergeCell ref="H12:K12"/>
    <mergeCell ref="L12:O12"/>
    <mergeCell ref="P12:S12"/>
    <mergeCell ref="D2:E2"/>
    <mergeCell ref="G2:H2"/>
    <mergeCell ref="A12:A14"/>
    <mergeCell ref="B12:B14"/>
    <mergeCell ref="C12:C14"/>
    <mergeCell ref="D12:G12"/>
    <mergeCell ref="T9:W9"/>
    <mergeCell ref="A9:A11"/>
    <mergeCell ref="B9:B11"/>
    <mergeCell ref="C9:C11"/>
    <mergeCell ref="H9:K9"/>
    <mergeCell ref="L9:O9"/>
    <mergeCell ref="P9:S9"/>
    <mergeCell ref="D9:E9"/>
    <mergeCell ref="F9:G9"/>
    <mergeCell ref="D27:E27"/>
    <mergeCell ref="F27:G27"/>
    <mergeCell ref="D30:E30"/>
    <mergeCell ref="F30:G30"/>
    <mergeCell ref="H27:I27"/>
    <mergeCell ref="J27:K27"/>
    <mergeCell ref="H30:I30"/>
    <mergeCell ref="J30:K30"/>
    <mergeCell ref="F33:G33"/>
    <mergeCell ref="H33:I33"/>
    <mergeCell ref="J33:K33"/>
    <mergeCell ref="D36:E36"/>
    <mergeCell ref="F36:G36"/>
    <mergeCell ref="D33:E33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75" zoomScaleSheetLayoutView="75" zoomScalePageLayoutView="0" workbookViewId="0" topLeftCell="A1">
      <selection activeCell="V22" sqref="V22"/>
    </sheetView>
  </sheetViews>
  <sheetFormatPr defaultColWidth="10.28125" defaultRowHeight="12"/>
  <cols>
    <col min="1" max="2" width="3.7109375" style="159" customWidth="1"/>
    <col min="3" max="3" width="6.7109375" style="159" customWidth="1"/>
    <col min="4" max="7" width="12.7109375" style="159" customWidth="1"/>
    <col min="8" max="8" width="13.28125" style="159" customWidth="1"/>
    <col min="9" max="17" width="12.7109375" style="159" customWidth="1"/>
    <col min="18" max="18" width="11.57421875" style="159" customWidth="1"/>
    <col min="19" max="16384" width="10.28125" style="159" customWidth="1"/>
  </cols>
  <sheetData>
    <row r="1" spans="1:18" ht="19.5" customHeight="1">
      <c r="A1" s="1621" t="s">
        <v>336</v>
      </c>
      <c r="B1" s="1622"/>
      <c r="C1" s="1622"/>
      <c r="D1" s="1622"/>
      <c r="E1" s="1622"/>
      <c r="F1" s="1622"/>
      <c r="G1" s="1622"/>
      <c r="H1" s="291"/>
      <c r="I1" s="291"/>
      <c r="J1" s="291"/>
      <c r="K1" s="158"/>
      <c r="L1" s="158"/>
      <c r="M1" s="158"/>
      <c r="N1" s="158"/>
      <c r="O1" s="158"/>
      <c r="P1" s="158"/>
      <c r="Q1" s="158"/>
      <c r="R1" s="158"/>
    </row>
    <row r="2" spans="5:18" ht="20.25" customHeight="1" thickBot="1">
      <c r="E2" s="292" t="s">
        <v>52</v>
      </c>
      <c r="F2" s="1597">
        <f>'表紙'!C19</f>
        <v>0</v>
      </c>
      <c r="G2" s="1597"/>
      <c r="I2" s="293" t="s">
        <v>53</v>
      </c>
      <c r="J2" s="1596">
        <f>'①経概況'!AA2</f>
        <v>0</v>
      </c>
      <c r="K2" s="1597"/>
      <c r="L2" s="293"/>
      <c r="R2" s="294" t="s">
        <v>54</v>
      </c>
    </row>
    <row r="3" spans="1:18" ht="19.5" customHeight="1">
      <c r="A3" s="295"/>
      <c r="B3" s="296"/>
      <c r="C3" s="296"/>
      <c r="D3" s="297" t="s">
        <v>206</v>
      </c>
      <c r="E3" s="298" t="s">
        <v>101</v>
      </c>
      <c r="F3" s="299" t="s">
        <v>101</v>
      </c>
      <c r="G3" s="300" t="s">
        <v>101</v>
      </c>
      <c r="H3" s="301" t="s">
        <v>453</v>
      </c>
      <c r="I3" s="302" t="s">
        <v>120</v>
      </c>
      <c r="J3" s="299" t="s">
        <v>121</v>
      </c>
      <c r="K3" s="299" t="s">
        <v>122</v>
      </c>
      <c r="L3" s="299" t="s">
        <v>123</v>
      </c>
      <c r="M3" s="299" t="s">
        <v>124</v>
      </c>
      <c r="N3" s="299" t="s">
        <v>125</v>
      </c>
      <c r="O3" s="299" t="s">
        <v>126</v>
      </c>
      <c r="P3" s="303" t="s">
        <v>127</v>
      </c>
      <c r="Q3" s="300" t="s">
        <v>128</v>
      </c>
      <c r="R3" s="1640" t="s">
        <v>8</v>
      </c>
    </row>
    <row r="4" spans="1:18" ht="19.5" customHeight="1" thickBot="1">
      <c r="A4" s="1644" t="s">
        <v>207</v>
      </c>
      <c r="B4" s="1645"/>
      <c r="C4" s="1645"/>
      <c r="D4" s="1646"/>
      <c r="E4" s="835">
        <f>F4-1</f>
        <v>-3</v>
      </c>
      <c r="F4" s="835">
        <f>G4-1</f>
        <v>-2</v>
      </c>
      <c r="G4" s="835">
        <f>H4-1</f>
        <v>-1</v>
      </c>
      <c r="H4" s="836"/>
      <c r="I4" s="837">
        <f aca="true" t="shared" si="0" ref="I4:O4">H4+1</f>
        <v>1</v>
      </c>
      <c r="J4" s="838">
        <f t="shared" si="0"/>
        <v>2</v>
      </c>
      <c r="K4" s="838">
        <f t="shared" si="0"/>
        <v>3</v>
      </c>
      <c r="L4" s="838">
        <f t="shared" si="0"/>
        <v>4</v>
      </c>
      <c r="M4" s="838">
        <f t="shared" si="0"/>
        <v>5</v>
      </c>
      <c r="N4" s="838">
        <f t="shared" si="0"/>
        <v>6</v>
      </c>
      <c r="O4" s="838">
        <f t="shared" si="0"/>
        <v>7</v>
      </c>
      <c r="P4" s="839">
        <f>O4+1</f>
        <v>8</v>
      </c>
      <c r="Q4" s="840">
        <f>P4+1</f>
        <v>9</v>
      </c>
      <c r="R4" s="1641"/>
    </row>
    <row r="5" spans="1:18" ht="21.75" customHeight="1">
      <c r="A5" s="1615" t="s">
        <v>115</v>
      </c>
      <c r="B5" s="1654" t="s">
        <v>193</v>
      </c>
      <c r="C5" s="1655"/>
      <c r="D5" s="1656"/>
      <c r="E5" s="311">
        <f>'③農経営計画内訳'!D5</f>
        <v>0</v>
      </c>
      <c r="F5" s="311">
        <f>'③農経営計画内訳'!E5</f>
        <v>0</v>
      </c>
      <c r="G5" s="311">
        <f>'③農経営計画内訳'!F5</f>
        <v>0</v>
      </c>
      <c r="H5" s="312">
        <f>'③農経営計画内訳'!G5</f>
        <v>0</v>
      </c>
      <c r="I5" s="208">
        <f>'③農経営計画内訳'!H5</f>
        <v>0</v>
      </c>
      <c r="J5" s="209">
        <f>'③農経営計画内訳'!I5</f>
        <v>0</v>
      </c>
      <c r="K5" s="209">
        <f>'③農経営計画内訳'!J5</f>
        <v>0</v>
      </c>
      <c r="L5" s="209">
        <f>'③農経営計画内訳'!K5</f>
        <v>0</v>
      </c>
      <c r="M5" s="209">
        <f>'③農経営計画内訳'!L5</f>
        <v>0</v>
      </c>
      <c r="N5" s="209">
        <f>'③農経営計画内訳'!M5</f>
        <v>0</v>
      </c>
      <c r="O5" s="209">
        <f>'③農経営計画内訳'!N5</f>
        <v>0</v>
      </c>
      <c r="P5" s="209">
        <f>'③農経営計画内訳'!O5</f>
        <v>0</v>
      </c>
      <c r="Q5" s="313">
        <f>'③農経営計画内訳'!P5</f>
        <v>0</v>
      </c>
      <c r="R5" s="1019"/>
    </row>
    <row r="6" spans="1:18" ht="21.75" customHeight="1">
      <c r="A6" s="1647"/>
      <c r="B6" s="1609" t="s">
        <v>195</v>
      </c>
      <c r="C6" s="1610"/>
      <c r="D6" s="1611"/>
      <c r="E6" s="314">
        <f>'③農経営計画内訳'!D11</f>
        <v>0</v>
      </c>
      <c r="F6" s="314">
        <f>'③農経営計画内訳'!E11</f>
        <v>0</v>
      </c>
      <c r="G6" s="314">
        <f>'③農経営計画内訳'!F11</f>
        <v>0</v>
      </c>
      <c r="H6" s="211">
        <f>'③農経営計画内訳'!G11</f>
        <v>0</v>
      </c>
      <c r="I6" s="211">
        <f>'③農経営計画内訳'!H11</f>
        <v>0</v>
      </c>
      <c r="J6" s="212">
        <f>'③農経営計画内訳'!I11</f>
        <v>0</v>
      </c>
      <c r="K6" s="212">
        <f>'③農経営計画内訳'!J11</f>
        <v>0</v>
      </c>
      <c r="L6" s="212">
        <f>'③農経営計画内訳'!K11</f>
        <v>0</v>
      </c>
      <c r="M6" s="212">
        <f>'③農経営計画内訳'!L11</f>
        <v>0</v>
      </c>
      <c r="N6" s="212">
        <f>'③農経営計画内訳'!M11</f>
        <v>0</v>
      </c>
      <c r="O6" s="212">
        <f>'③農経営計画内訳'!N11</f>
        <v>0</v>
      </c>
      <c r="P6" s="212">
        <f>'③農経営計画内訳'!O11</f>
        <v>0</v>
      </c>
      <c r="Q6" s="315">
        <f>'③農経営計画内訳'!P11</f>
        <v>0</v>
      </c>
      <c r="R6" s="1020"/>
    </row>
    <row r="7" spans="1:18" ht="21.75" customHeight="1">
      <c r="A7" s="1647"/>
      <c r="B7" s="1604"/>
      <c r="C7" s="1605"/>
      <c r="D7" s="1606"/>
      <c r="E7" s="1013"/>
      <c r="F7" s="1013"/>
      <c r="G7" s="1013"/>
      <c r="H7" s="1014"/>
      <c r="I7" s="1015"/>
      <c r="J7" s="1016"/>
      <c r="K7" s="1016"/>
      <c r="L7" s="1016"/>
      <c r="M7" s="1016"/>
      <c r="N7" s="1016"/>
      <c r="O7" s="1016"/>
      <c r="P7" s="1016"/>
      <c r="Q7" s="1017"/>
      <c r="R7" s="1020"/>
    </row>
    <row r="8" spans="1:18" ht="21.75" customHeight="1">
      <c r="A8" s="1647"/>
      <c r="B8" s="1604"/>
      <c r="C8" s="1605"/>
      <c r="D8" s="1606"/>
      <c r="E8" s="1018"/>
      <c r="F8" s="1016"/>
      <c r="G8" s="1017"/>
      <c r="H8" s="1014"/>
      <c r="I8" s="1015"/>
      <c r="J8" s="1016"/>
      <c r="K8" s="1016"/>
      <c r="L8" s="1016"/>
      <c r="M8" s="1016"/>
      <c r="N8" s="1016"/>
      <c r="O8" s="1016"/>
      <c r="P8" s="1016"/>
      <c r="Q8" s="1017"/>
      <c r="R8" s="1020"/>
    </row>
    <row r="9" spans="1:18" ht="21.75" customHeight="1">
      <c r="A9" s="1647"/>
      <c r="B9" s="1609" t="s">
        <v>324</v>
      </c>
      <c r="C9" s="1610"/>
      <c r="D9" s="1611"/>
      <c r="E9" s="199">
        <f>'③農経営計画内訳'!D13</f>
        <v>0</v>
      </c>
      <c r="F9" s="197">
        <f>'③農経営計画内訳'!E13</f>
        <v>0</v>
      </c>
      <c r="G9" s="199">
        <f>'③農経営計画内訳'!F13</f>
        <v>0</v>
      </c>
      <c r="H9" s="317">
        <f>'③農経営計画内訳'!G13</f>
        <v>0</v>
      </c>
      <c r="I9" s="198">
        <f>'③農経営計画内訳'!H13</f>
        <v>0</v>
      </c>
      <c r="J9" s="198">
        <f>'③農経営計画内訳'!I13</f>
        <v>0</v>
      </c>
      <c r="K9" s="198">
        <f>'③農経営計画内訳'!J13</f>
        <v>0</v>
      </c>
      <c r="L9" s="198">
        <f>'③農経営計画内訳'!K13</f>
        <v>0</v>
      </c>
      <c r="M9" s="198">
        <f>'③農経営計画内訳'!L13</f>
        <v>0</v>
      </c>
      <c r="N9" s="198">
        <f>'③農経営計画内訳'!M13</f>
        <v>0</v>
      </c>
      <c r="O9" s="198">
        <f>'③農経営計画内訳'!N13</f>
        <v>0</v>
      </c>
      <c r="P9" s="198">
        <f>'③農経営計画内訳'!O13</f>
        <v>0</v>
      </c>
      <c r="Q9" s="315">
        <f>'③農経営計画内訳'!P13</f>
        <v>0</v>
      </c>
      <c r="R9" s="1021"/>
    </row>
    <row r="10" spans="1:18" ht="21.75" customHeight="1">
      <c r="A10" s="1647"/>
      <c r="B10" s="1609" t="s">
        <v>397</v>
      </c>
      <c r="C10" s="1610"/>
      <c r="D10" s="1611"/>
      <c r="E10" s="199">
        <f>'③農経営計画内訳'!D15</f>
        <v>0</v>
      </c>
      <c r="F10" s="197">
        <f>'③農経営計画内訳'!E15</f>
        <v>0</v>
      </c>
      <c r="G10" s="199">
        <f>'③農経営計画内訳'!F15</f>
        <v>0</v>
      </c>
      <c r="H10" s="317">
        <f>'③農経営計画内訳'!G15</f>
        <v>0</v>
      </c>
      <c r="I10" s="198">
        <f>'③農経営計画内訳'!H15</f>
        <v>0</v>
      </c>
      <c r="J10" s="198">
        <f>'③農経営計画内訳'!I15</f>
        <v>0</v>
      </c>
      <c r="K10" s="198">
        <f>'③農経営計画内訳'!J15</f>
        <v>0</v>
      </c>
      <c r="L10" s="198">
        <f>'③農経営計画内訳'!K15</f>
        <v>0</v>
      </c>
      <c r="M10" s="198">
        <f>'③農経営計画内訳'!L15</f>
        <v>0</v>
      </c>
      <c r="N10" s="198">
        <f>'③農経営計画内訳'!M15</f>
        <v>0</v>
      </c>
      <c r="O10" s="198">
        <f>'③農経営計画内訳'!N15</f>
        <v>0</v>
      </c>
      <c r="P10" s="198">
        <f>'③農経営計画内訳'!O15</f>
        <v>0</v>
      </c>
      <c r="Q10" s="315">
        <f>'③農経営計画内訳'!P15</f>
        <v>0</v>
      </c>
      <c r="R10" s="1021"/>
    </row>
    <row r="11" spans="1:18" ht="21.75" customHeight="1" thickBot="1">
      <c r="A11" s="1647"/>
      <c r="B11" s="1612" t="str">
        <f>IF('③農経営計画内訳'!B17=0,"-",'③農経営計画内訳'!B17)</f>
        <v>営業外収入</v>
      </c>
      <c r="C11" s="1613"/>
      <c r="D11" s="1614"/>
      <c r="E11" s="199">
        <f>'③農経営計画内訳'!D17</f>
        <v>0</v>
      </c>
      <c r="F11" s="197">
        <f>'③農経営計画内訳'!E17</f>
        <v>0</v>
      </c>
      <c r="G11" s="199">
        <f>'③農経営計画内訳'!F17</f>
        <v>0</v>
      </c>
      <c r="H11" s="318">
        <f>'③農経営計画内訳'!G17</f>
        <v>0</v>
      </c>
      <c r="I11" s="198">
        <f>'③農経営計画内訳'!H17</f>
        <v>0</v>
      </c>
      <c r="J11" s="198">
        <f>'③農経営計画内訳'!I17</f>
        <v>0</v>
      </c>
      <c r="K11" s="198">
        <f>'③農経営計画内訳'!J17</f>
        <v>0</v>
      </c>
      <c r="L11" s="198">
        <f>'③農経営計画内訳'!K17</f>
        <v>0</v>
      </c>
      <c r="M11" s="198">
        <f>'③農経営計画内訳'!L17</f>
        <v>0</v>
      </c>
      <c r="N11" s="198">
        <f>'③農経営計画内訳'!M17</f>
        <v>0</v>
      </c>
      <c r="O11" s="198">
        <f>'③農経営計画内訳'!N17</f>
        <v>0</v>
      </c>
      <c r="P11" s="198">
        <f>'③農経営計画内訳'!O17</f>
        <v>0</v>
      </c>
      <c r="Q11" s="319">
        <f>'③農経営計画内訳'!P17</f>
        <v>0</v>
      </c>
      <c r="R11" s="965"/>
    </row>
    <row r="12" spans="1:18" ht="21.75" customHeight="1" thickBot="1" thickTop="1">
      <c r="A12" s="1648"/>
      <c r="B12" s="1651" t="s">
        <v>130</v>
      </c>
      <c r="C12" s="1652"/>
      <c r="D12" s="1653"/>
      <c r="E12" s="206">
        <f>SUM(E5:E11)</f>
        <v>0</v>
      </c>
      <c r="F12" s="207">
        <f aca="true" t="shared" si="1" ref="F12:Q12">SUM(F5:F11)</f>
        <v>0</v>
      </c>
      <c r="G12" s="206">
        <f t="shared" si="1"/>
        <v>0</v>
      </c>
      <c r="H12" s="320">
        <f t="shared" si="1"/>
        <v>0</v>
      </c>
      <c r="I12" s="205">
        <f t="shared" si="1"/>
        <v>0</v>
      </c>
      <c r="J12" s="207">
        <f t="shared" si="1"/>
        <v>0</v>
      </c>
      <c r="K12" s="207">
        <f t="shared" si="1"/>
        <v>0</v>
      </c>
      <c r="L12" s="207">
        <f t="shared" si="1"/>
        <v>0</v>
      </c>
      <c r="M12" s="207">
        <f t="shared" si="1"/>
        <v>0</v>
      </c>
      <c r="N12" s="207">
        <f t="shared" si="1"/>
        <v>0</v>
      </c>
      <c r="O12" s="207">
        <f t="shared" si="1"/>
        <v>0</v>
      </c>
      <c r="P12" s="207">
        <f t="shared" si="1"/>
        <v>0</v>
      </c>
      <c r="Q12" s="224">
        <f t="shared" si="1"/>
        <v>0</v>
      </c>
      <c r="R12" s="1022"/>
    </row>
    <row r="13" spans="1:18" ht="21.75" customHeight="1">
      <c r="A13" s="1615" t="s">
        <v>116</v>
      </c>
      <c r="B13" s="1649" t="s">
        <v>205</v>
      </c>
      <c r="C13" s="1602" t="s">
        <v>240</v>
      </c>
      <c r="D13" s="1603"/>
      <c r="E13" s="321">
        <f>'③農経営計画内訳'!D24</f>
        <v>0</v>
      </c>
      <c r="F13" s="209">
        <f>'③農経営計画内訳'!E24</f>
        <v>0</v>
      </c>
      <c r="G13" s="321">
        <f>'③農経営計画内訳'!F24</f>
        <v>0</v>
      </c>
      <c r="H13" s="312" t="e">
        <f>'③農経営計画内訳'!G24</f>
        <v>#DIV/0!</v>
      </c>
      <c r="I13" s="321" t="e">
        <f>'③農経営計画内訳'!H24</f>
        <v>#DIV/0!</v>
      </c>
      <c r="J13" s="209" t="e">
        <f>'③農経営計画内訳'!I24</f>
        <v>#DIV/0!</v>
      </c>
      <c r="K13" s="209" t="e">
        <f>'③農経営計画内訳'!J24</f>
        <v>#DIV/0!</v>
      </c>
      <c r="L13" s="209" t="e">
        <f>'③農経営計画内訳'!K24</f>
        <v>#DIV/0!</v>
      </c>
      <c r="M13" s="209" t="e">
        <f>'③農経営計画内訳'!L24</f>
        <v>#DIV/0!</v>
      </c>
      <c r="N13" s="209" t="e">
        <f>'③農経営計画内訳'!M24</f>
        <v>#DIV/0!</v>
      </c>
      <c r="O13" s="209" t="e">
        <f>'③農経営計画内訳'!N24</f>
        <v>#DIV/0!</v>
      </c>
      <c r="P13" s="209" t="e">
        <f>'③農経営計画内訳'!O24</f>
        <v>#DIV/0!</v>
      </c>
      <c r="Q13" s="737" t="e">
        <f>'③農経営計画内訳'!P24</f>
        <v>#DIV/0!</v>
      </c>
      <c r="R13" s="968"/>
    </row>
    <row r="14" spans="1:18" ht="21.75" customHeight="1">
      <c r="A14" s="1616"/>
      <c r="B14" s="1650"/>
      <c r="C14" s="1642" t="s">
        <v>219</v>
      </c>
      <c r="D14" s="1643"/>
      <c r="E14" s="1052"/>
      <c r="F14" s="1053"/>
      <c r="G14" s="1052"/>
      <c r="H14" s="1054"/>
      <c r="I14" s="1052"/>
      <c r="J14" s="1053"/>
      <c r="K14" s="1053"/>
      <c r="L14" s="1053"/>
      <c r="M14" s="1053"/>
      <c r="N14" s="1053"/>
      <c r="O14" s="1053"/>
      <c r="P14" s="1053"/>
      <c r="Q14" s="1055"/>
      <c r="R14" s="960"/>
    </row>
    <row r="15" spans="1:18" ht="21.75" customHeight="1">
      <c r="A15" s="1616"/>
      <c r="B15" s="1650"/>
      <c r="C15" s="1600" t="s">
        <v>187</v>
      </c>
      <c r="D15" s="1601"/>
      <c r="E15" s="322">
        <f>'③農経営計画内訳'!D26</f>
        <v>0</v>
      </c>
      <c r="F15" s="323">
        <f>'③農経営計画内訳'!E26</f>
        <v>0</v>
      </c>
      <c r="G15" s="322">
        <f>'③農経営計画内訳'!F26</f>
        <v>0</v>
      </c>
      <c r="H15" s="324" t="e">
        <f>'③農経営計画内訳'!G26</f>
        <v>#DIV/0!</v>
      </c>
      <c r="I15" s="322" t="e">
        <f>'③農経営計画内訳'!H26</f>
        <v>#DIV/0!</v>
      </c>
      <c r="J15" s="323" t="e">
        <f>'③農経営計画内訳'!I26</f>
        <v>#DIV/0!</v>
      </c>
      <c r="K15" s="323" t="e">
        <f>'③農経営計画内訳'!J26</f>
        <v>#DIV/0!</v>
      </c>
      <c r="L15" s="323" t="e">
        <f>'③農経営計画内訳'!K26</f>
        <v>#DIV/0!</v>
      </c>
      <c r="M15" s="323" t="e">
        <f>'③農経営計画内訳'!L26</f>
        <v>#DIV/0!</v>
      </c>
      <c r="N15" s="323" t="e">
        <f>'③農経営計画内訳'!M26</f>
        <v>#DIV/0!</v>
      </c>
      <c r="O15" s="323" t="e">
        <f>'③農経営計画内訳'!N26</f>
        <v>#DIV/0!</v>
      </c>
      <c r="P15" s="323" t="e">
        <f>'③農経営計画内訳'!O26</f>
        <v>#DIV/0!</v>
      </c>
      <c r="Q15" s="738" t="e">
        <f>'③農経営計画内訳'!P26</f>
        <v>#DIV/0!</v>
      </c>
      <c r="R15" s="961"/>
    </row>
    <row r="16" spans="1:18" ht="21.75" customHeight="1">
      <c r="A16" s="1616"/>
      <c r="B16" s="1650"/>
      <c r="C16" s="1530" t="s">
        <v>186</v>
      </c>
      <c r="D16" s="1601"/>
      <c r="E16" s="322">
        <f>'③農経営計画内訳'!D27</f>
        <v>0</v>
      </c>
      <c r="F16" s="323">
        <f>'③農経営計画内訳'!E27</f>
        <v>0</v>
      </c>
      <c r="G16" s="322">
        <f>'③農経営計画内訳'!F27</f>
        <v>0</v>
      </c>
      <c r="H16" s="324" t="e">
        <f>'③農経営計画内訳'!G27</f>
        <v>#DIV/0!</v>
      </c>
      <c r="I16" s="322" t="e">
        <f>'③農経営計画内訳'!H27</f>
        <v>#DIV/0!</v>
      </c>
      <c r="J16" s="323" t="e">
        <f>'③農経営計画内訳'!I27</f>
        <v>#DIV/0!</v>
      </c>
      <c r="K16" s="323" t="e">
        <f>'③農経営計画内訳'!J27</f>
        <v>#DIV/0!</v>
      </c>
      <c r="L16" s="323" t="e">
        <f>'③農経営計画内訳'!K27</f>
        <v>#DIV/0!</v>
      </c>
      <c r="M16" s="323" t="e">
        <f>'③農経営計画内訳'!L27</f>
        <v>#DIV/0!</v>
      </c>
      <c r="N16" s="323" t="e">
        <f>'③農経営計画内訳'!M27</f>
        <v>#DIV/0!</v>
      </c>
      <c r="O16" s="323" t="e">
        <f>'③農経営計画内訳'!N27</f>
        <v>#DIV/0!</v>
      </c>
      <c r="P16" s="323" t="e">
        <f>'③農経営計画内訳'!O27</f>
        <v>#DIV/0!</v>
      </c>
      <c r="Q16" s="738" t="e">
        <f>'③農経営計画内訳'!P27</f>
        <v>#DIV/0!</v>
      </c>
      <c r="R16" s="961"/>
    </row>
    <row r="17" spans="1:18" ht="21.75" customHeight="1">
      <c r="A17" s="1616"/>
      <c r="B17" s="1650"/>
      <c r="C17" s="1600" t="s">
        <v>210</v>
      </c>
      <c r="D17" s="1601"/>
      <c r="E17" s="325">
        <f>'③農経営計画内訳'!D28</f>
        <v>0</v>
      </c>
      <c r="F17" s="325">
        <f>'③農経営計画内訳'!E28</f>
        <v>0</v>
      </c>
      <c r="G17" s="322">
        <f>'③農経営計画内訳'!F28</f>
        <v>0</v>
      </c>
      <c r="H17" s="324" t="e">
        <f>'③農経営計画内訳'!G28</f>
        <v>#DIV/0!</v>
      </c>
      <c r="I17" s="322" t="e">
        <f>'③農経営計画内訳'!H28</f>
        <v>#DIV/0!</v>
      </c>
      <c r="J17" s="323" t="e">
        <f>'③農経営計画内訳'!I28</f>
        <v>#DIV/0!</v>
      </c>
      <c r="K17" s="323" t="e">
        <f>'③農経営計画内訳'!J28</f>
        <v>#DIV/0!</v>
      </c>
      <c r="L17" s="323" t="e">
        <f>'③農経営計画内訳'!K28</f>
        <v>#DIV/0!</v>
      </c>
      <c r="M17" s="323" t="e">
        <f>'③農経営計画内訳'!L28</f>
        <v>#DIV/0!</v>
      </c>
      <c r="N17" s="323" t="e">
        <f>'③農経営計画内訳'!M28</f>
        <v>#DIV/0!</v>
      </c>
      <c r="O17" s="323" t="e">
        <f>'③農経営計画内訳'!N28</f>
        <v>#DIV/0!</v>
      </c>
      <c r="P17" s="323" t="e">
        <f>'③農経営計画内訳'!O28</f>
        <v>#DIV/0!</v>
      </c>
      <c r="Q17" s="738" t="e">
        <f>'③農経営計画内訳'!P28</f>
        <v>#DIV/0!</v>
      </c>
      <c r="R17" s="961"/>
    </row>
    <row r="18" spans="1:18" ht="21.75" customHeight="1">
      <c r="A18" s="1616"/>
      <c r="B18" s="1650"/>
      <c r="C18" s="1530" t="s">
        <v>188</v>
      </c>
      <c r="D18" s="1601"/>
      <c r="E18" s="325">
        <f>'③農経営計画内訳'!D29</f>
        <v>0</v>
      </c>
      <c r="F18" s="325">
        <f>'③農経営計画内訳'!E29</f>
        <v>0</v>
      </c>
      <c r="G18" s="322">
        <f>'③農経営計画内訳'!F29</f>
        <v>0</v>
      </c>
      <c r="H18" s="324" t="e">
        <f>'③農経営計画内訳'!G29</f>
        <v>#DIV/0!</v>
      </c>
      <c r="I18" s="322" t="e">
        <f>'③農経営計画内訳'!H29</f>
        <v>#DIV/0!</v>
      </c>
      <c r="J18" s="323" t="e">
        <f>'③農経営計画内訳'!I29</f>
        <v>#DIV/0!</v>
      </c>
      <c r="K18" s="323" t="e">
        <f>'③農経営計画内訳'!J29</f>
        <v>#DIV/0!</v>
      </c>
      <c r="L18" s="323" t="e">
        <f>'③農経営計画内訳'!K29</f>
        <v>#DIV/0!</v>
      </c>
      <c r="M18" s="323" t="e">
        <f>'③農経営計画内訳'!L29</f>
        <v>#DIV/0!</v>
      </c>
      <c r="N18" s="323" t="e">
        <f>'③農経営計画内訳'!M29</f>
        <v>#DIV/0!</v>
      </c>
      <c r="O18" s="323" t="e">
        <f>'③農経営計画内訳'!N29</f>
        <v>#DIV/0!</v>
      </c>
      <c r="P18" s="323" t="e">
        <f>'③農経営計画内訳'!O29</f>
        <v>#DIV/0!</v>
      </c>
      <c r="Q18" s="738" t="e">
        <f>'③農経営計画内訳'!P29</f>
        <v>#DIV/0!</v>
      </c>
      <c r="R18" s="961"/>
    </row>
    <row r="19" spans="1:18" ht="21.75" customHeight="1">
      <c r="A19" s="1616"/>
      <c r="B19" s="1650"/>
      <c r="C19" s="1634" t="s">
        <v>131</v>
      </c>
      <c r="D19" s="305" t="s">
        <v>38</v>
      </c>
      <c r="E19" s="210"/>
      <c r="F19" s="210"/>
      <c r="G19" s="306"/>
      <c r="H19" s="316">
        <f>'⑥固定資産償却'!R70</f>
        <v>0</v>
      </c>
      <c r="I19" s="213">
        <f>'⑥固定資産償却'!S70</f>
        <v>0</v>
      </c>
      <c r="J19" s="212">
        <f>'⑥固定資産償却'!T70</f>
        <v>0</v>
      </c>
      <c r="K19" s="212">
        <f>'⑥固定資産償却'!U70</f>
        <v>0</v>
      </c>
      <c r="L19" s="212">
        <f>'⑥固定資産償却'!V70</f>
        <v>0</v>
      </c>
      <c r="M19" s="212">
        <f>'⑥固定資産償却'!W70</f>
        <v>0</v>
      </c>
      <c r="N19" s="212">
        <f>'⑥固定資産償却'!X70</f>
        <v>0</v>
      </c>
      <c r="O19" s="212">
        <f>'⑥固定資産償却'!Y70</f>
        <v>0</v>
      </c>
      <c r="P19" s="212">
        <f>'⑥固定資産償却'!Z70</f>
        <v>0</v>
      </c>
      <c r="Q19" s="310">
        <f>'⑥固定資産償却'!AA70</f>
        <v>0</v>
      </c>
      <c r="R19" s="961"/>
    </row>
    <row r="20" spans="1:18" ht="21.75" customHeight="1">
      <c r="A20" s="1616"/>
      <c r="B20" s="1650"/>
      <c r="C20" s="1635"/>
      <c r="D20" s="307" t="s">
        <v>204</v>
      </c>
      <c r="E20" s="215"/>
      <c r="F20" s="215"/>
      <c r="G20" s="308"/>
      <c r="H20" s="316">
        <f>'⑥固定資産償却'!R20</f>
        <v>0</v>
      </c>
      <c r="I20" s="213">
        <f>'⑥固定資産償却'!S20</f>
        <v>0</v>
      </c>
      <c r="J20" s="212">
        <f>'⑥固定資産償却'!T20</f>
        <v>0</v>
      </c>
      <c r="K20" s="212">
        <f>'⑥固定資産償却'!U20</f>
        <v>0</v>
      </c>
      <c r="L20" s="212">
        <f>'⑥固定資産償却'!V20</f>
        <v>0</v>
      </c>
      <c r="M20" s="212">
        <f>'⑥固定資産償却'!W20</f>
        <v>0</v>
      </c>
      <c r="N20" s="212">
        <f>'⑥固定資産償却'!X20</f>
        <v>0</v>
      </c>
      <c r="O20" s="212">
        <f>'⑥固定資産償却'!Y20</f>
        <v>0</v>
      </c>
      <c r="P20" s="212">
        <f>'⑥固定資産償却'!Z20</f>
        <v>0</v>
      </c>
      <c r="Q20" s="310">
        <f>'⑥固定資産償却'!AA20</f>
        <v>0</v>
      </c>
      <c r="R20" s="961" t="s">
        <v>117</v>
      </c>
    </row>
    <row r="21" spans="1:18" ht="21.75" customHeight="1">
      <c r="A21" s="1616"/>
      <c r="B21" s="1650"/>
      <c r="C21" s="1636"/>
      <c r="D21" s="305" t="s">
        <v>200</v>
      </c>
      <c r="E21" s="215"/>
      <c r="F21" s="215"/>
      <c r="G21" s="308"/>
      <c r="H21" s="326">
        <f>'⑥固定資産償却'!R47</f>
        <v>0</v>
      </c>
      <c r="I21" s="215">
        <f>'⑥固定資産償却'!S47</f>
        <v>0</v>
      </c>
      <c r="J21" s="327">
        <f>'⑥固定資産償却'!T47</f>
        <v>0</v>
      </c>
      <c r="K21" s="327">
        <f>'⑥固定資産償却'!U47</f>
        <v>0</v>
      </c>
      <c r="L21" s="327">
        <f>'⑥固定資産償却'!V47</f>
        <v>0</v>
      </c>
      <c r="M21" s="327">
        <f>'⑥固定資産償却'!W47</f>
        <v>0</v>
      </c>
      <c r="N21" s="327">
        <f>'⑥固定資産償却'!X47</f>
        <v>0</v>
      </c>
      <c r="O21" s="327">
        <f>'⑥固定資産償却'!Y47</f>
        <v>0</v>
      </c>
      <c r="P21" s="327">
        <f>'⑥固定資産償却'!Z47</f>
        <v>0</v>
      </c>
      <c r="Q21" s="308">
        <f>'⑥固定資産償却'!AA47</f>
        <v>0</v>
      </c>
      <c r="R21" s="1023" t="s">
        <v>454</v>
      </c>
    </row>
    <row r="22" spans="1:18" ht="21.75" customHeight="1">
      <c r="A22" s="1616"/>
      <c r="B22" s="1650"/>
      <c r="C22" s="1559" t="s">
        <v>189</v>
      </c>
      <c r="D22" s="1630"/>
      <c r="E22" s="215">
        <f>(E19+E20)*0.1</f>
        <v>0</v>
      </c>
      <c r="F22" s="215">
        <f aca="true" t="shared" si="2" ref="F22:Q22">(F19+F20)*0.1</f>
        <v>0</v>
      </c>
      <c r="G22" s="215">
        <f t="shared" si="2"/>
        <v>0</v>
      </c>
      <c r="H22" s="215">
        <f t="shared" si="2"/>
        <v>0</v>
      </c>
      <c r="I22" s="215">
        <f t="shared" si="2"/>
        <v>0</v>
      </c>
      <c r="J22" s="215">
        <f t="shared" si="2"/>
        <v>0</v>
      </c>
      <c r="K22" s="215">
        <f t="shared" si="2"/>
        <v>0</v>
      </c>
      <c r="L22" s="215">
        <f t="shared" si="2"/>
        <v>0</v>
      </c>
      <c r="M22" s="215">
        <f t="shared" si="2"/>
        <v>0</v>
      </c>
      <c r="N22" s="215">
        <f t="shared" si="2"/>
        <v>0</v>
      </c>
      <c r="O22" s="215">
        <f t="shared" si="2"/>
        <v>0</v>
      </c>
      <c r="P22" s="215">
        <f t="shared" si="2"/>
        <v>0</v>
      </c>
      <c r="Q22" s="215">
        <f t="shared" si="2"/>
        <v>0</v>
      </c>
      <c r="R22" s="1023" t="s">
        <v>480</v>
      </c>
    </row>
    <row r="23" spans="1:19" ht="21.75" customHeight="1">
      <c r="A23" s="1616"/>
      <c r="B23" s="1650"/>
      <c r="C23" s="1598" t="s">
        <v>202</v>
      </c>
      <c r="D23" s="1599"/>
      <c r="E23" s="308">
        <f>'③農経営計画内訳'!D30</f>
        <v>0</v>
      </c>
      <c r="F23" s="308">
        <f>'③農経営計画内訳'!E30</f>
        <v>0</v>
      </c>
      <c r="G23" s="308">
        <f>'③農経営計画内訳'!F30</f>
        <v>0</v>
      </c>
      <c r="H23" s="326" t="e">
        <f>'③農経営計画内訳'!G30</f>
        <v>#DIV/0!</v>
      </c>
      <c r="I23" s="216" t="e">
        <f>'③農経営計画内訳'!H30</f>
        <v>#DIV/0!</v>
      </c>
      <c r="J23" s="327" t="e">
        <f>'③農経営計画内訳'!I30</f>
        <v>#DIV/0!</v>
      </c>
      <c r="K23" s="327" t="e">
        <f>'③農経営計画内訳'!J30</f>
        <v>#DIV/0!</v>
      </c>
      <c r="L23" s="327" t="e">
        <f>'③農経営計画内訳'!K30</f>
        <v>#DIV/0!</v>
      </c>
      <c r="M23" s="327" t="e">
        <f>'③農経営計画内訳'!L30</f>
        <v>#DIV/0!</v>
      </c>
      <c r="N23" s="327" t="e">
        <f>'③農経営計画内訳'!M30</f>
        <v>#DIV/0!</v>
      </c>
      <c r="O23" s="327" t="e">
        <f>'③農経営計画内訳'!N30</f>
        <v>#DIV/0!</v>
      </c>
      <c r="P23" s="327" t="e">
        <f>'③農経営計画内訳'!O30</f>
        <v>#DIV/0!</v>
      </c>
      <c r="Q23" s="308" t="e">
        <f>'③農経営計画内訳'!P30</f>
        <v>#DIV/0!</v>
      </c>
      <c r="R23" s="1024"/>
      <c r="S23" s="328"/>
    </row>
    <row r="24" spans="1:19" ht="21.75" customHeight="1">
      <c r="A24" s="1616"/>
      <c r="B24" s="309"/>
      <c r="C24" s="1639" t="s">
        <v>201</v>
      </c>
      <c r="D24" s="1611"/>
      <c r="E24" s="830"/>
      <c r="F24" s="830"/>
      <c r="G24" s="1010"/>
      <c r="H24" s="1011"/>
      <c r="I24" s="831"/>
      <c r="J24" s="1012"/>
      <c r="K24" s="1012"/>
      <c r="L24" s="1012"/>
      <c r="M24" s="1012"/>
      <c r="N24" s="1012"/>
      <c r="O24" s="1012"/>
      <c r="P24" s="1012"/>
      <c r="Q24" s="1010"/>
      <c r="R24" s="1024"/>
      <c r="S24" s="328"/>
    </row>
    <row r="25" spans="1:18" ht="21.75" customHeight="1">
      <c r="A25" s="1616"/>
      <c r="B25" s="1607" t="s">
        <v>190</v>
      </c>
      <c r="C25" s="1522"/>
      <c r="D25" s="1608"/>
      <c r="E25" s="314">
        <f>'③農経営計画内訳'!D31</f>
        <v>0</v>
      </c>
      <c r="F25" s="314">
        <f>'③農経営計画内訳'!E31</f>
        <v>0</v>
      </c>
      <c r="G25" s="213">
        <f>'③農経営計画内訳'!F31</f>
        <v>0</v>
      </c>
      <c r="H25" s="316" t="e">
        <f>'③農経営計画内訳'!G31</f>
        <v>#DIV/0!</v>
      </c>
      <c r="I25" s="213" t="e">
        <f>'③農経営計画内訳'!H31</f>
        <v>#DIV/0!</v>
      </c>
      <c r="J25" s="212" t="e">
        <f>'③農経営計画内訳'!I31</f>
        <v>#DIV/0!</v>
      </c>
      <c r="K25" s="212" t="e">
        <f>'③農経営計画内訳'!J31</f>
        <v>#DIV/0!</v>
      </c>
      <c r="L25" s="212" t="e">
        <f>'③農経営計画内訳'!K31</f>
        <v>#DIV/0!</v>
      </c>
      <c r="M25" s="212" t="e">
        <f>'③農経営計画内訳'!L31</f>
        <v>#DIV/0!</v>
      </c>
      <c r="N25" s="212" t="e">
        <f>'③農経営計画内訳'!M31</f>
        <v>#DIV/0!</v>
      </c>
      <c r="O25" s="212" t="e">
        <f>'③農経営計画内訳'!N31</f>
        <v>#DIV/0!</v>
      </c>
      <c r="P25" s="212" t="e">
        <f>'③農経営計画内訳'!O31</f>
        <v>#DIV/0!</v>
      </c>
      <c r="Q25" s="310" t="e">
        <f>'③農経営計画内訳'!P31</f>
        <v>#DIV/0!</v>
      </c>
      <c r="R25" s="961"/>
    </row>
    <row r="26" spans="1:18" ht="21.75" customHeight="1">
      <c r="A26" s="1616"/>
      <c r="B26" s="1530" t="s">
        <v>191</v>
      </c>
      <c r="C26" s="1531"/>
      <c r="D26" s="1601"/>
      <c r="E26" s="314">
        <f>'③農経営計画内訳'!D32</f>
        <v>0</v>
      </c>
      <c r="F26" s="314">
        <f>'③農経営計画内訳'!E32</f>
        <v>0</v>
      </c>
      <c r="G26" s="213">
        <f>'③農経営計画内訳'!F32</f>
        <v>0</v>
      </c>
      <c r="H26" s="316" t="e">
        <f>'③農経営計画内訳'!G32</f>
        <v>#DIV/0!</v>
      </c>
      <c r="I26" s="213" t="e">
        <f>'③農経営計画内訳'!H32</f>
        <v>#DIV/0!</v>
      </c>
      <c r="J26" s="212" t="e">
        <f>'③農経営計画内訳'!I32</f>
        <v>#DIV/0!</v>
      </c>
      <c r="K26" s="212" t="e">
        <f>'③農経営計画内訳'!J32</f>
        <v>#DIV/0!</v>
      </c>
      <c r="L26" s="212" t="e">
        <f>'③農経営計画内訳'!K32</f>
        <v>#DIV/0!</v>
      </c>
      <c r="M26" s="212" t="e">
        <f>'③農経営計画内訳'!L32</f>
        <v>#DIV/0!</v>
      </c>
      <c r="N26" s="212" t="e">
        <f>'③農経営計画内訳'!M32</f>
        <v>#DIV/0!</v>
      </c>
      <c r="O26" s="212" t="e">
        <f>'③農経営計画内訳'!N32</f>
        <v>#DIV/0!</v>
      </c>
      <c r="P26" s="212" t="e">
        <f>'③農経営計画内訳'!O32</f>
        <v>#DIV/0!</v>
      </c>
      <c r="Q26" s="310" t="e">
        <f>'③農経営計画内訳'!P32</f>
        <v>#DIV/0!</v>
      </c>
      <c r="R26" s="961"/>
    </row>
    <row r="27" spans="1:18" ht="21.75" customHeight="1">
      <c r="A27" s="1616"/>
      <c r="B27" s="1631" t="s">
        <v>192</v>
      </c>
      <c r="C27" s="1637" t="s">
        <v>203</v>
      </c>
      <c r="D27" s="1638"/>
      <c r="E27" s="830"/>
      <c r="F27" s="830"/>
      <c r="G27" s="1010"/>
      <c r="H27" s="1011"/>
      <c r="I27" s="831"/>
      <c r="J27" s="1012"/>
      <c r="K27" s="1012"/>
      <c r="L27" s="1012"/>
      <c r="M27" s="1012"/>
      <c r="N27" s="1012"/>
      <c r="O27" s="1012"/>
      <c r="P27" s="1012"/>
      <c r="Q27" s="1010"/>
      <c r="R27" s="961"/>
    </row>
    <row r="28" spans="1:18" ht="21.75" customHeight="1">
      <c r="A28" s="1616"/>
      <c r="B28" s="1632"/>
      <c r="C28" s="1626" t="s">
        <v>118</v>
      </c>
      <c r="D28" s="1627"/>
      <c r="E28" s="314">
        <v>0</v>
      </c>
      <c r="F28" s="314">
        <v>0</v>
      </c>
      <c r="G28" s="310"/>
      <c r="H28" s="316">
        <f>'⑧償還計画'!K35</f>
        <v>0</v>
      </c>
      <c r="I28" s="213">
        <f>'⑧償還計画'!L35</f>
        <v>0</v>
      </c>
      <c r="J28" s="212">
        <f>'⑧償還計画'!M35</f>
        <v>0</v>
      </c>
      <c r="K28" s="212">
        <f>'⑧償還計画'!N35</f>
        <v>0</v>
      </c>
      <c r="L28" s="212">
        <f>'⑧償還計画'!O35</f>
        <v>0</v>
      </c>
      <c r="M28" s="212">
        <f>'⑧償還計画'!P35</f>
        <v>0</v>
      </c>
      <c r="N28" s="212">
        <f>'⑧償還計画'!Q35</f>
        <v>0</v>
      </c>
      <c r="O28" s="212">
        <f>'⑧償還計画'!R35</f>
        <v>0</v>
      </c>
      <c r="P28" s="212">
        <f>'⑧償還計画'!S35</f>
        <v>0</v>
      </c>
      <c r="Q28" s="310">
        <f>'⑧償還計画'!T35</f>
        <v>0</v>
      </c>
      <c r="R28" s="961" t="s">
        <v>119</v>
      </c>
    </row>
    <row r="29" spans="1:18" ht="21.75" customHeight="1" thickBot="1">
      <c r="A29" s="1616"/>
      <c r="B29" s="1633"/>
      <c r="C29" s="1628" t="s">
        <v>51</v>
      </c>
      <c r="D29" s="1629"/>
      <c r="E29" s="329"/>
      <c r="F29" s="329">
        <f>'③農経営計画内訳'!E33</f>
        <v>0</v>
      </c>
      <c r="G29" s="330">
        <f>'③農経営計画内訳'!F33</f>
        <v>0</v>
      </c>
      <c r="H29" s="318">
        <f>'③農経営計画内訳'!G33</f>
        <v>0</v>
      </c>
      <c r="I29" s="218">
        <f>'③農経営計画内訳'!H33</f>
        <v>0</v>
      </c>
      <c r="J29" s="217">
        <f>'③農経営計画内訳'!I33</f>
        <v>0</v>
      </c>
      <c r="K29" s="217">
        <f>'③農経営計画内訳'!J33</f>
        <v>0</v>
      </c>
      <c r="L29" s="217">
        <f>'③農経営計画内訳'!K33</f>
        <v>0</v>
      </c>
      <c r="M29" s="217">
        <f>'③農経営計画内訳'!L33</f>
        <v>0</v>
      </c>
      <c r="N29" s="217">
        <f>'③農経営計画内訳'!M33</f>
        <v>0</v>
      </c>
      <c r="O29" s="217">
        <f>'③農経営計画内訳'!N33</f>
        <v>0</v>
      </c>
      <c r="P29" s="217">
        <f>'③農経営計画内訳'!O33</f>
        <v>0</v>
      </c>
      <c r="Q29" s="330">
        <f>'③農経営計画内訳'!P33</f>
        <v>0</v>
      </c>
      <c r="R29" s="965"/>
    </row>
    <row r="30" spans="1:18" ht="21.75" customHeight="1" thickBot="1" thickTop="1">
      <c r="A30" s="1617"/>
      <c r="B30" s="1618" t="s">
        <v>129</v>
      </c>
      <c r="C30" s="1619"/>
      <c r="D30" s="1620"/>
      <c r="E30" s="220">
        <f>SUM(E13:E29)</f>
        <v>0</v>
      </c>
      <c r="F30" s="223">
        <f>SUM(F13:F29)</f>
        <v>0</v>
      </c>
      <c r="G30" s="331">
        <f>SUM(G13:G29)</f>
        <v>0</v>
      </c>
      <c r="H30" s="320" t="e">
        <f aca="true" t="shared" si="3" ref="H30:Q30">SUM(H13:H29)</f>
        <v>#DIV/0!</v>
      </c>
      <c r="I30" s="205" t="e">
        <f>SUM(I13:I29)</f>
        <v>#DIV/0!</v>
      </c>
      <c r="J30" s="207" t="e">
        <f t="shared" si="3"/>
        <v>#DIV/0!</v>
      </c>
      <c r="K30" s="207" t="e">
        <f t="shared" si="3"/>
        <v>#DIV/0!</v>
      </c>
      <c r="L30" s="207" t="e">
        <f t="shared" si="3"/>
        <v>#DIV/0!</v>
      </c>
      <c r="M30" s="207" t="e">
        <f t="shared" si="3"/>
        <v>#DIV/0!</v>
      </c>
      <c r="N30" s="207" t="e">
        <f t="shared" si="3"/>
        <v>#DIV/0!</v>
      </c>
      <c r="O30" s="207" t="e">
        <f t="shared" si="3"/>
        <v>#DIV/0!</v>
      </c>
      <c r="P30" s="207" t="e">
        <f t="shared" si="3"/>
        <v>#DIV/0!</v>
      </c>
      <c r="Q30" s="221" t="e">
        <f t="shared" si="3"/>
        <v>#DIV/0!</v>
      </c>
      <c r="R30" s="353"/>
    </row>
    <row r="31" spans="1:18" ht="21.75" customHeight="1" thickBot="1">
      <c r="A31" s="1623" t="s">
        <v>132</v>
      </c>
      <c r="B31" s="1624"/>
      <c r="C31" s="1624"/>
      <c r="D31" s="1625"/>
      <c r="E31" s="220">
        <f aca="true" t="shared" si="4" ref="E31:Q31">E12-E30</f>
        <v>0</v>
      </c>
      <c r="F31" s="223">
        <f t="shared" si="4"/>
        <v>0</v>
      </c>
      <c r="G31" s="331">
        <f t="shared" si="4"/>
        <v>0</v>
      </c>
      <c r="H31" s="332" t="e">
        <f t="shared" si="4"/>
        <v>#DIV/0!</v>
      </c>
      <c r="I31" s="220" t="e">
        <f t="shared" si="4"/>
        <v>#DIV/0!</v>
      </c>
      <c r="J31" s="223" t="e">
        <f t="shared" si="4"/>
        <v>#DIV/0!</v>
      </c>
      <c r="K31" s="223" t="e">
        <f t="shared" si="4"/>
        <v>#DIV/0!</v>
      </c>
      <c r="L31" s="223" t="e">
        <f t="shared" si="4"/>
        <v>#DIV/0!</v>
      </c>
      <c r="M31" s="223" t="e">
        <f t="shared" si="4"/>
        <v>#DIV/0!</v>
      </c>
      <c r="N31" s="223" t="e">
        <f t="shared" si="4"/>
        <v>#DIV/0!</v>
      </c>
      <c r="O31" s="223" t="e">
        <f t="shared" si="4"/>
        <v>#DIV/0!</v>
      </c>
      <c r="P31" s="223" t="e">
        <f t="shared" si="4"/>
        <v>#DIV/0!</v>
      </c>
      <c r="Q31" s="333" t="e">
        <f t="shared" si="4"/>
        <v>#DIV/0!</v>
      </c>
      <c r="R31" s="304"/>
    </row>
  </sheetData>
  <sheetProtection/>
  <mergeCells count="34">
    <mergeCell ref="R3:R4"/>
    <mergeCell ref="C14:D14"/>
    <mergeCell ref="A4:D4"/>
    <mergeCell ref="A5:A12"/>
    <mergeCell ref="B13:B23"/>
    <mergeCell ref="B12:D12"/>
    <mergeCell ref="B5:D5"/>
    <mergeCell ref="B7:D7"/>
    <mergeCell ref="B6:D6"/>
    <mergeCell ref="A1:G1"/>
    <mergeCell ref="A31:D31"/>
    <mergeCell ref="C28:D28"/>
    <mergeCell ref="C29:D29"/>
    <mergeCell ref="C22:D22"/>
    <mergeCell ref="C17:D17"/>
    <mergeCell ref="B27:B29"/>
    <mergeCell ref="C19:C21"/>
    <mergeCell ref="C27:D27"/>
    <mergeCell ref="C24:D24"/>
    <mergeCell ref="B25:D25"/>
    <mergeCell ref="B9:D9"/>
    <mergeCell ref="C18:D18"/>
    <mergeCell ref="B10:D10"/>
    <mergeCell ref="B11:D11"/>
    <mergeCell ref="A13:A30"/>
    <mergeCell ref="B26:D26"/>
    <mergeCell ref="B30:D30"/>
    <mergeCell ref="J2:K2"/>
    <mergeCell ref="F2:G2"/>
    <mergeCell ref="C23:D23"/>
    <mergeCell ref="C15:D15"/>
    <mergeCell ref="C16:D16"/>
    <mergeCell ref="C13:D13"/>
    <mergeCell ref="B8:D8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scale="7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5"/>
  <sheetViews>
    <sheetView view="pageBreakPreview" zoomScale="75" zoomScaleSheetLayoutView="75" zoomScalePageLayoutView="0" workbookViewId="0" topLeftCell="A28">
      <pane xSplit="6" topLeftCell="G1" activePane="topRight" state="frozen"/>
      <selection pane="topLeft" activeCell="V22" sqref="V22"/>
      <selection pane="topRight" activeCell="V22" sqref="V22"/>
    </sheetView>
  </sheetViews>
  <sheetFormatPr defaultColWidth="10.28125" defaultRowHeight="12"/>
  <cols>
    <col min="1" max="2" width="3.7109375" style="159" customWidth="1"/>
    <col min="3" max="3" width="20.7109375" style="159" customWidth="1"/>
    <col min="4" max="5" width="10.7109375" style="159" customWidth="1"/>
    <col min="6" max="6" width="12.7109375" style="159" customWidth="1"/>
    <col min="7" max="8" width="8.7109375" style="159" customWidth="1"/>
    <col min="9" max="9" width="14.7109375" style="159" customWidth="1"/>
    <col min="10" max="10" width="8.7109375" style="159" customWidth="1"/>
    <col min="11" max="11" width="12.7109375" style="159" customWidth="1"/>
    <col min="12" max="12" width="10.7109375" style="159" customWidth="1"/>
    <col min="13" max="14" width="16.7109375" style="159" customWidth="1"/>
    <col min="15" max="16" width="3.7109375" style="159" customWidth="1"/>
    <col min="17" max="17" width="20.7109375" style="159" customWidth="1"/>
    <col min="18" max="28" width="10.7109375" style="159" customWidth="1"/>
    <col min="29" max="29" width="14.7109375" style="159" customWidth="1"/>
    <col min="30" max="16384" width="10.28125" style="159" customWidth="1"/>
  </cols>
  <sheetData>
    <row r="1" spans="1:29" ht="18" customHeight="1">
      <c r="A1" s="1621" t="s">
        <v>337</v>
      </c>
      <c r="B1" s="1622"/>
      <c r="C1" s="1622"/>
      <c r="D1" s="1622"/>
      <c r="E1" s="1622"/>
      <c r="F1" s="1622"/>
      <c r="G1" s="291"/>
      <c r="H1" s="291"/>
      <c r="I1" s="291"/>
      <c r="J1" s="334"/>
      <c r="K1" s="334"/>
      <c r="L1" s="334"/>
      <c r="M1" s="334"/>
      <c r="N1" s="334"/>
      <c r="O1" s="1621" t="s">
        <v>338</v>
      </c>
      <c r="P1" s="1622"/>
      <c r="Q1" s="1622"/>
      <c r="R1" s="1622"/>
      <c r="S1" s="1622"/>
      <c r="T1" s="158"/>
      <c r="U1" s="158"/>
      <c r="V1" s="158"/>
      <c r="W1" s="158"/>
      <c r="X1" s="158"/>
      <c r="Y1" s="158"/>
      <c r="Z1" s="158"/>
      <c r="AA1" s="158"/>
      <c r="AB1" s="158"/>
      <c r="AC1" s="369"/>
    </row>
    <row r="2" spans="1:29" ht="20.25" customHeight="1" thickBot="1">
      <c r="A2" s="158" t="s">
        <v>314</v>
      </c>
      <c r="B2" s="335"/>
      <c r="C2" s="335"/>
      <c r="D2" s="335"/>
      <c r="E2" s="335"/>
      <c r="F2" s="335"/>
      <c r="G2" s="336" t="s">
        <v>52</v>
      </c>
      <c r="H2" s="1659">
        <f>'表紙'!C19</f>
        <v>0</v>
      </c>
      <c r="I2" s="1659"/>
      <c r="K2" s="293" t="s">
        <v>53</v>
      </c>
      <c r="L2" s="1660">
        <f>'①経概況'!AA2</f>
        <v>0</v>
      </c>
      <c r="M2" s="1661"/>
      <c r="N2" s="159" t="s">
        <v>54</v>
      </c>
      <c r="O2" s="158" t="s">
        <v>314</v>
      </c>
      <c r="AC2" s="159" t="s">
        <v>54</v>
      </c>
    </row>
    <row r="3" spans="1:29" ht="13.5" customHeight="1">
      <c r="A3" s="1690" t="s">
        <v>221</v>
      </c>
      <c r="B3" s="1691"/>
      <c r="C3" s="1692"/>
      <c r="D3" s="1688" t="s">
        <v>55</v>
      </c>
      <c r="E3" s="1688" t="s">
        <v>56</v>
      </c>
      <c r="F3" s="337" t="s">
        <v>57</v>
      </c>
      <c r="G3" s="338" t="s">
        <v>58</v>
      </c>
      <c r="H3" s="338" t="s">
        <v>59</v>
      </c>
      <c r="I3" s="339" t="s">
        <v>60</v>
      </c>
      <c r="J3" s="338" t="s">
        <v>61</v>
      </c>
      <c r="K3" s="339" t="s">
        <v>62</v>
      </c>
      <c r="L3" s="339" t="s">
        <v>63</v>
      </c>
      <c r="M3" s="339" t="s">
        <v>64</v>
      </c>
      <c r="N3" s="1704" t="s">
        <v>65</v>
      </c>
      <c r="O3" s="1707" t="s">
        <v>220</v>
      </c>
      <c r="P3" s="1708"/>
      <c r="Q3" s="1709"/>
      <c r="R3" s="853">
        <f>R4-1988</f>
        <v>29</v>
      </c>
      <c r="S3" s="854">
        <f aca="true" t="shared" si="0" ref="S3:AB3">S4-1988</f>
        <v>30</v>
      </c>
      <c r="T3" s="854">
        <f t="shared" si="0"/>
        <v>31</v>
      </c>
      <c r="U3" s="854">
        <f t="shared" si="0"/>
        <v>32</v>
      </c>
      <c r="V3" s="854">
        <f t="shared" si="0"/>
        <v>33</v>
      </c>
      <c r="W3" s="854">
        <f t="shared" si="0"/>
        <v>34</v>
      </c>
      <c r="X3" s="854">
        <f t="shared" si="0"/>
        <v>35</v>
      </c>
      <c r="Y3" s="854">
        <f t="shared" si="0"/>
        <v>36</v>
      </c>
      <c r="Z3" s="854">
        <f t="shared" si="0"/>
        <v>37</v>
      </c>
      <c r="AA3" s="854">
        <f t="shared" si="0"/>
        <v>38</v>
      </c>
      <c r="AB3" s="1031">
        <f t="shared" si="0"/>
        <v>39</v>
      </c>
      <c r="AC3" s="1696" t="s">
        <v>8</v>
      </c>
    </row>
    <row r="4" spans="1:34" ht="13.5" customHeight="1" thickBot="1">
      <c r="A4" s="1693"/>
      <c r="B4" s="1694"/>
      <c r="C4" s="1695"/>
      <c r="D4" s="1689"/>
      <c r="E4" s="1689"/>
      <c r="F4" s="342" t="s">
        <v>455</v>
      </c>
      <c r="G4" s="343" t="s">
        <v>66</v>
      </c>
      <c r="H4" s="341" t="s">
        <v>456</v>
      </c>
      <c r="I4" s="341" t="s">
        <v>469</v>
      </c>
      <c r="J4" s="341" t="s">
        <v>458</v>
      </c>
      <c r="K4" s="341" t="s">
        <v>459</v>
      </c>
      <c r="L4" s="341" t="s">
        <v>460</v>
      </c>
      <c r="M4" s="341" t="s">
        <v>461</v>
      </c>
      <c r="N4" s="1669"/>
      <c r="O4" s="1710"/>
      <c r="P4" s="1711"/>
      <c r="Q4" s="1712"/>
      <c r="R4" s="966">
        <f>'[1]⑨農家収支計画'!G4+1988</f>
        <v>2017</v>
      </c>
      <c r="S4" s="967">
        <f aca="true" t="shared" si="1" ref="S4:AB4">R4+1</f>
        <v>2018</v>
      </c>
      <c r="T4" s="967">
        <f t="shared" si="1"/>
        <v>2019</v>
      </c>
      <c r="U4" s="967">
        <f t="shared" si="1"/>
        <v>2020</v>
      </c>
      <c r="V4" s="967">
        <f t="shared" si="1"/>
        <v>2021</v>
      </c>
      <c r="W4" s="967">
        <f t="shared" si="1"/>
        <v>2022</v>
      </c>
      <c r="X4" s="967">
        <f t="shared" si="1"/>
        <v>2023</v>
      </c>
      <c r="Y4" s="967">
        <f t="shared" si="1"/>
        <v>2024</v>
      </c>
      <c r="Z4" s="967">
        <f t="shared" si="1"/>
        <v>2025</v>
      </c>
      <c r="AA4" s="967">
        <f t="shared" si="1"/>
        <v>2026</v>
      </c>
      <c r="AB4" s="1051">
        <f t="shared" si="1"/>
        <v>2027</v>
      </c>
      <c r="AC4" s="1705"/>
      <c r="AD4" s="225"/>
      <c r="AE4" s="225"/>
      <c r="AF4" s="225"/>
      <c r="AG4" s="225"/>
      <c r="AH4" s="225"/>
    </row>
    <row r="5" spans="1:34" ht="13.5" customHeight="1">
      <c r="A5" s="1670" t="s">
        <v>323</v>
      </c>
      <c r="B5" s="1713" t="s">
        <v>315</v>
      </c>
      <c r="C5" s="921"/>
      <c r="D5" s="921"/>
      <c r="E5" s="931"/>
      <c r="F5" s="930"/>
      <c r="G5" s="949"/>
      <c r="H5" s="952"/>
      <c r="I5" s="370" t="str">
        <f aca="true" t="shared" si="2" ref="I5:I18">IF(F5&lt;=0,"-",F5*(1-H5/100))</f>
        <v>-</v>
      </c>
      <c r="J5" s="952"/>
      <c r="K5" s="370" t="str">
        <f aca="true" t="shared" si="3" ref="K5:K18">IF(J5&lt;=0,"-",ROUND(I5/J5,0))</f>
        <v>-</v>
      </c>
      <c r="L5" s="954"/>
      <c r="M5" s="370" t="str">
        <f aca="true" t="shared" si="4" ref="M5:M18">IF(J5&lt;=0,"-",ROUND(F5*L5/J5,0))</f>
        <v>-</v>
      </c>
      <c r="N5" s="920"/>
      <c r="O5" s="1676" t="s">
        <v>323</v>
      </c>
      <c r="P5" s="1676" t="s">
        <v>315</v>
      </c>
      <c r="Q5" s="399" t="str">
        <f>IF(C5="","-",C5)</f>
        <v>-</v>
      </c>
      <c r="R5" s="1032" t="str">
        <f aca="true" t="shared" si="5" ref="R5:AB9">(IF(R$23-$G5&lt;=0,"-",(IF(R$23-$G5&lt;=$J5,$K5,"-"))))</f>
        <v>-</v>
      </c>
      <c r="S5" s="1033" t="str">
        <f t="shared" si="5"/>
        <v>-</v>
      </c>
      <c r="T5" s="1033" t="str">
        <f t="shared" si="5"/>
        <v>-</v>
      </c>
      <c r="U5" s="1033" t="str">
        <f t="shared" si="5"/>
        <v>-</v>
      </c>
      <c r="V5" s="1033" t="str">
        <f t="shared" si="5"/>
        <v>-</v>
      </c>
      <c r="W5" s="1033" t="str">
        <f t="shared" si="5"/>
        <v>-</v>
      </c>
      <c r="X5" s="1033" t="str">
        <f t="shared" si="5"/>
        <v>-</v>
      </c>
      <c r="Y5" s="1033" t="str">
        <f t="shared" si="5"/>
        <v>-</v>
      </c>
      <c r="Z5" s="1033" t="str">
        <f t="shared" si="5"/>
        <v>-</v>
      </c>
      <c r="AA5" s="1033" t="str">
        <f t="shared" si="5"/>
        <v>-</v>
      </c>
      <c r="AB5" s="1034" t="str">
        <f t="shared" si="5"/>
        <v>-</v>
      </c>
      <c r="AC5" s="968"/>
      <c r="AD5" s="225"/>
      <c r="AE5" s="225"/>
      <c r="AF5" s="225"/>
      <c r="AG5" s="225"/>
      <c r="AH5" s="225"/>
    </row>
    <row r="6" spans="1:34" ht="13.5" customHeight="1">
      <c r="A6" s="1671"/>
      <c r="B6" s="1714"/>
      <c r="C6" s="922"/>
      <c r="D6" s="922"/>
      <c r="E6" s="922"/>
      <c r="F6" s="928"/>
      <c r="G6" s="950"/>
      <c r="H6" s="952"/>
      <c r="I6" s="370" t="str">
        <f t="shared" si="2"/>
        <v>-</v>
      </c>
      <c r="J6" s="953"/>
      <c r="K6" s="370" t="str">
        <f t="shared" si="3"/>
        <v>-</v>
      </c>
      <c r="L6" s="955"/>
      <c r="M6" s="370" t="str">
        <f t="shared" si="4"/>
        <v>-</v>
      </c>
      <c r="N6" s="926"/>
      <c r="O6" s="1677"/>
      <c r="P6" s="1677"/>
      <c r="Q6" s="376" t="str">
        <f>IF(C6="","-",C6)</f>
        <v>-</v>
      </c>
      <c r="R6" s="1035" t="str">
        <f t="shared" si="5"/>
        <v>-</v>
      </c>
      <c r="S6" s="371" t="str">
        <f t="shared" si="5"/>
        <v>-</v>
      </c>
      <c r="T6" s="371" t="str">
        <f t="shared" si="5"/>
        <v>-</v>
      </c>
      <c r="U6" s="371" t="str">
        <f t="shared" si="5"/>
        <v>-</v>
      </c>
      <c r="V6" s="371" t="str">
        <f t="shared" si="5"/>
        <v>-</v>
      </c>
      <c r="W6" s="371" t="str">
        <f t="shared" si="5"/>
        <v>-</v>
      </c>
      <c r="X6" s="371" t="str">
        <f t="shared" si="5"/>
        <v>-</v>
      </c>
      <c r="Y6" s="371" t="str">
        <f t="shared" si="5"/>
        <v>-</v>
      </c>
      <c r="Z6" s="371" t="str">
        <f t="shared" si="5"/>
        <v>-</v>
      </c>
      <c r="AA6" s="371" t="str">
        <f t="shared" si="5"/>
        <v>-</v>
      </c>
      <c r="AB6" s="1036" t="str">
        <f t="shared" si="5"/>
        <v>-</v>
      </c>
      <c r="AC6" s="961"/>
      <c r="AD6" s="225"/>
      <c r="AE6" s="225"/>
      <c r="AF6" s="225"/>
      <c r="AG6" s="225"/>
      <c r="AH6" s="225"/>
    </row>
    <row r="7" spans="1:34" ht="13.5" customHeight="1">
      <c r="A7" s="1671"/>
      <c r="B7" s="1714"/>
      <c r="C7" s="922"/>
      <c r="D7" s="922"/>
      <c r="E7" s="922"/>
      <c r="F7" s="928"/>
      <c r="G7" s="950"/>
      <c r="H7" s="952"/>
      <c r="I7" s="370" t="str">
        <f t="shared" si="2"/>
        <v>-</v>
      </c>
      <c r="J7" s="953"/>
      <c r="K7" s="370" t="str">
        <f t="shared" si="3"/>
        <v>-</v>
      </c>
      <c r="L7" s="955"/>
      <c r="M7" s="370" t="str">
        <f t="shared" si="4"/>
        <v>-</v>
      </c>
      <c r="N7" s="926"/>
      <c r="O7" s="1677"/>
      <c r="P7" s="1677"/>
      <c r="Q7" s="376" t="str">
        <f>IF(C7="","-",C7)</f>
        <v>-</v>
      </c>
      <c r="R7" s="1035" t="str">
        <f t="shared" si="5"/>
        <v>-</v>
      </c>
      <c r="S7" s="371" t="str">
        <f t="shared" si="5"/>
        <v>-</v>
      </c>
      <c r="T7" s="371" t="str">
        <f t="shared" si="5"/>
        <v>-</v>
      </c>
      <c r="U7" s="371" t="str">
        <f t="shared" si="5"/>
        <v>-</v>
      </c>
      <c r="V7" s="371" t="str">
        <f t="shared" si="5"/>
        <v>-</v>
      </c>
      <c r="W7" s="371" t="str">
        <f t="shared" si="5"/>
        <v>-</v>
      </c>
      <c r="X7" s="371" t="str">
        <f t="shared" si="5"/>
        <v>-</v>
      </c>
      <c r="Y7" s="371" t="str">
        <f t="shared" si="5"/>
        <v>-</v>
      </c>
      <c r="Z7" s="371" t="str">
        <f t="shared" si="5"/>
        <v>-</v>
      </c>
      <c r="AA7" s="371" t="str">
        <f t="shared" si="5"/>
        <v>-</v>
      </c>
      <c r="AB7" s="1036" t="str">
        <f t="shared" si="5"/>
        <v>-</v>
      </c>
      <c r="AC7" s="961"/>
      <c r="AD7" s="225"/>
      <c r="AE7" s="225"/>
      <c r="AF7" s="225"/>
      <c r="AG7" s="225"/>
      <c r="AH7" s="225"/>
    </row>
    <row r="8" spans="1:34" ht="13.5" customHeight="1">
      <c r="A8" s="1671"/>
      <c r="B8" s="1714"/>
      <c r="C8" s="922"/>
      <c r="D8" s="922"/>
      <c r="E8" s="922"/>
      <c r="F8" s="928"/>
      <c r="G8" s="950"/>
      <c r="H8" s="952"/>
      <c r="I8" s="370" t="str">
        <f t="shared" si="2"/>
        <v>-</v>
      </c>
      <c r="J8" s="953"/>
      <c r="K8" s="370" t="str">
        <f t="shared" si="3"/>
        <v>-</v>
      </c>
      <c r="L8" s="955"/>
      <c r="M8" s="370" t="str">
        <f t="shared" si="4"/>
        <v>-</v>
      </c>
      <c r="N8" s="926"/>
      <c r="O8" s="1677"/>
      <c r="P8" s="1677"/>
      <c r="Q8" s="376" t="str">
        <f>IF(C8="","-",C8)</f>
        <v>-</v>
      </c>
      <c r="R8" s="1035" t="str">
        <f t="shared" si="5"/>
        <v>-</v>
      </c>
      <c r="S8" s="371" t="str">
        <f t="shared" si="5"/>
        <v>-</v>
      </c>
      <c r="T8" s="371" t="str">
        <f t="shared" si="5"/>
        <v>-</v>
      </c>
      <c r="U8" s="371" t="str">
        <f t="shared" si="5"/>
        <v>-</v>
      </c>
      <c r="V8" s="371" t="str">
        <f t="shared" si="5"/>
        <v>-</v>
      </c>
      <c r="W8" s="371" t="str">
        <f t="shared" si="5"/>
        <v>-</v>
      </c>
      <c r="X8" s="371" t="str">
        <f t="shared" si="5"/>
        <v>-</v>
      </c>
      <c r="Y8" s="371" t="str">
        <f t="shared" si="5"/>
        <v>-</v>
      </c>
      <c r="Z8" s="371" t="str">
        <f t="shared" si="5"/>
        <v>-</v>
      </c>
      <c r="AA8" s="371" t="str">
        <f t="shared" si="5"/>
        <v>-</v>
      </c>
      <c r="AB8" s="1036" t="str">
        <f t="shared" si="5"/>
        <v>-</v>
      </c>
      <c r="AC8" s="961"/>
      <c r="AD8" s="225"/>
      <c r="AE8" s="225"/>
      <c r="AF8" s="225"/>
      <c r="AG8" s="225"/>
      <c r="AH8" s="225"/>
    </row>
    <row r="9" spans="1:34" ht="13.5" customHeight="1" thickBot="1">
      <c r="A9" s="1671"/>
      <c r="B9" s="1716"/>
      <c r="C9" s="922"/>
      <c r="D9" s="922"/>
      <c r="E9" s="922"/>
      <c r="F9" s="928"/>
      <c r="G9" s="950"/>
      <c r="H9" s="952"/>
      <c r="I9" s="370" t="str">
        <f t="shared" si="2"/>
        <v>-</v>
      </c>
      <c r="J9" s="953"/>
      <c r="K9" s="370" t="str">
        <f t="shared" si="3"/>
        <v>-</v>
      </c>
      <c r="L9" s="955"/>
      <c r="M9" s="370" t="str">
        <f t="shared" si="4"/>
        <v>-</v>
      </c>
      <c r="N9" s="926"/>
      <c r="O9" s="1677"/>
      <c r="P9" s="1677"/>
      <c r="Q9" s="383" t="str">
        <f>IF(C9="","-",C9)</f>
        <v>-</v>
      </c>
      <c r="R9" s="1037" t="str">
        <f t="shared" si="5"/>
        <v>-</v>
      </c>
      <c r="S9" s="1038" t="str">
        <f t="shared" si="5"/>
        <v>-</v>
      </c>
      <c r="T9" s="1038" t="str">
        <f t="shared" si="5"/>
        <v>-</v>
      </c>
      <c r="U9" s="1038" t="str">
        <f t="shared" si="5"/>
        <v>-</v>
      </c>
      <c r="V9" s="1038" t="str">
        <f t="shared" si="5"/>
        <v>-</v>
      </c>
      <c r="W9" s="1038" t="str">
        <f t="shared" si="5"/>
        <v>-</v>
      </c>
      <c r="X9" s="1038" t="str">
        <f t="shared" si="5"/>
        <v>-</v>
      </c>
      <c r="Y9" s="1038" t="str">
        <f t="shared" si="5"/>
        <v>-</v>
      </c>
      <c r="Z9" s="1038" t="str">
        <f t="shared" si="5"/>
        <v>-</v>
      </c>
      <c r="AA9" s="1038" t="str">
        <f t="shared" si="5"/>
        <v>-</v>
      </c>
      <c r="AB9" s="1039" t="str">
        <f t="shared" si="5"/>
        <v>-</v>
      </c>
      <c r="AC9" s="965"/>
      <c r="AD9" s="225"/>
      <c r="AE9" s="225"/>
      <c r="AF9" s="225"/>
      <c r="AG9" s="225"/>
      <c r="AH9" s="225"/>
    </row>
    <row r="10" spans="1:34" ht="13.5" customHeight="1" thickBot="1" thickTop="1">
      <c r="A10" s="1671"/>
      <c r="B10" s="1682" t="s">
        <v>67</v>
      </c>
      <c r="C10" s="1683"/>
      <c r="D10" s="346"/>
      <c r="E10" s="346"/>
      <c r="F10" s="347"/>
      <c r="G10" s="348"/>
      <c r="H10" s="349"/>
      <c r="I10" s="377"/>
      <c r="J10" s="349"/>
      <c r="K10" s="378">
        <f>SUM(K5:K9)</f>
        <v>0</v>
      </c>
      <c r="L10" s="350"/>
      <c r="M10" s="378">
        <f>SUM(M5:M9)</f>
        <v>0</v>
      </c>
      <c r="N10" s="351"/>
      <c r="O10" s="1677"/>
      <c r="P10" s="1678"/>
      <c r="Q10" s="364" t="s">
        <v>68</v>
      </c>
      <c r="R10" s="379">
        <f aca="true" t="shared" si="6" ref="R10:AB10">SUM(R5:R9)</f>
        <v>0</v>
      </c>
      <c r="S10" s="379">
        <f t="shared" si="6"/>
        <v>0</v>
      </c>
      <c r="T10" s="379">
        <f t="shared" si="6"/>
        <v>0</v>
      </c>
      <c r="U10" s="379">
        <f t="shared" si="6"/>
        <v>0</v>
      </c>
      <c r="V10" s="379">
        <f t="shared" si="6"/>
        <v>0</v>
      </c>
      <c r="W10" s="379">
        <f t="shared" si="6"/>
        <v>0</v>
      </c>
      <c r="X10" s="379">
        <f t="shared" si="6"/>
        <v>0</v>
      </c>
      <c r="Y10" s="379">
        <f t="shared" si="6"/>
        <v>0</v>
      </c>
      <c r="Z10" s="379">
        <f t="shared" si="6"/>
        <v>0</v>
      </c>
      <c r="AA10" s="379">
        <f t="shared" si="6"/>
        <v>0</v>
      </c>
      <c r="AB10" s="380">
        <f t="shared" si="6"/>
        <v>0</v>
      </c>
      <c r="AC10" s="963"/>
      <c r="AD10" s="225"/>
      <c r="AE10" s="225"/>
      <c r="AF10" s="225"/>
      <c r="AG10" s="225"/>
      <c r="AH10" s="225"/>
    </row>
    <row r="11" spans="1:34" ht="13.5" customHeight="1">
      <c r="A11" s="1671"/>
      <c r="B11" s="1684" t="s">
        <v>327</v>
      </c>
      <c r="C11" s="921"/>
      <c r="D11" s="921"/>
      <c r="E11" s="921"/>
      <c r="F11" s="930"/>
      <c r="G11" s="951"/>
      <c r="H11" s="952"/>
      <c r="I11" s="370" t="str">
        <f t="shared" si="2"/>
        <v>-</v>
      </c>
      <c r="J11" s="952"/>
      <c r="K11" s="381"/>
      <c r="L11" s="954"/>
      <c r="M11" s="370" t="str">
        <f t="shared" si="4"/>
        <v>-</v>
      </c>
      <c r="N11" s="920"/>
      <c r="O11" s="1677"/>
      <c r="P11" s="1676" t="s">
        <v>327</v>
      </c>
      <c r="Q11" s="1040" t="str">
        <f>IF(C11="","-",C11)</f>
        <v>-</v>
      </c>
      <c r="R11" s="1032" t="str">
        <f aca="true" t="shared" si="7" ref="R11:AB18">(IF(R$23-$G11&lt;=0,"-",(IF(R$23-$G11&lt;=$J11,$K11,"-"))))</f>
        <v>-</v>
      </c>
      <c r="S11" s="1033" t="str">
        <f t="shared" si="7"/>
        <v>-</v>
      </c>
      <c r="T11" s="1033" t="str">
        <f t="shared" si="7"/>
        <v>-</v>
      </c>
      <c r="U11" s="1033" t="str">
        <f t="shared" si="7"/>
        <v>-</v>
      </c>
      <c r="V11" s="1033" t="str">
        <f t="shared" si="7"/>
        <v>-</v>
      </c>
      <c r="W11" s="1033" t="str">
        <f t="shared" si="7"/>
        <v>-</v>
      </c>
      <c r="X11" s="1033" t="str">
        <f t="shared" si="7"/>
        <v>-</v>
      </c>
      <c r="Y11" s="1033" t="str">
        <f t="shared" si="7"/>
        <v>-</v>
      </c>
      <c r="Z11" s="1033" t="str">
        <f t="shared" si="7"/>
        <v>-</v>
      </c>
      <c r="AA11" s="1033" t="str">
        <f t="shared" si="7"/>
        <v>-</v>
      </c>
      <c r="AB11" s="1034" t="str">
        <f t="shared" si="7"/>
        <v>-</v>
      </c>
      <c r="AC11" s="1041"/>
      <c r="AD11" s="225"/>
      <c r="AE11" s="225"/>
      <c r="AF11" s="225"/>
      <c r="AG11" s="225"/>
      <c r="AH11" s="225"/>
    </row>
    <row r="12" spans="1:34" ht="13.5" customHeight="1">
      <c r="A12" s="1671"/>
      <c r="B12" s="1632"/>
      <c r="C12" s="922"/>
      <c r="D12" s="922"/>
      <c r="E12" s="922"/>
      <c r="F12" s="928"/>
      <c r="G12" s="950"/>
      <c r="H12" s="952"/>
      <c r="I12" s="370" t="str">
        <f t="shared" si="2"/>
        <v>-</v>
      </c>
      <c r="J12" s="953"/>
      <c r="K12" s="370" t="str">
        <f t="shared" si="3"/>
        <v>-</v>
      </c>
      <c r="L12" s="955"/>
      <c r="M12" s="370" t="str">
        <f t="shared" si="4"/>
        <v>-</v>
      </c>
      <c r="N12" s="926"/>
      <c r="O12" s="1677"/>
      <c r="P12" s="1677"/>
      <c r="Q12" s="1040" t="str">
        <f aca="true" t="shared" si="8" ref="Q12:Q18">IF(C12="","-",C12)</f>
        <v>-</v>
      </c>
      <c r="R12" s="1035" t="str">
        <f t="shared" si="7"/>
        <v>-</v>
      </c>
      <c r="S12" s="371" t="str">
        <f t="shared" si="7"/>
        <v>-</v>
      </c>
      <c r="T12" s="371" t="str">
        <f t="shared" si="7"/>
        <v>-</v>
      </c>
      <c r="U12" s="371" t="str">
        <f t="shared" si="7"/>
        <v>-</v>
      </c>
      <c r="V12" s="371" t="str">
        <f t="shared" si="7"/>
        <v>-</v>
      </c>
      <c r="W12" s="371" t="str">
        <f t="shared" si="7"/>
        <v>-</v>
      </c>
      <c r="X12" s="371" t="str">
        <f t="shared" si="7"/>
        <v>-</v>
      </c>
      <c r="Y12" s="371" t="str">
        <f t="shared" si="7"/>
        <v>-</v>
      </c>
      <c r="Z12" s="371" t="str">
        <f t="shared" si="7"/>
        <v>-</v>
      </c>
      <c r="AA12" s="371" t="str">
        <f t="shared" si="7"/>
        <v>-</v>
      </c>
      <c r="AB12" s="1036" t="str">
        <f t="shared" si="7"/>
        <v>-</v>
      </c>
      <c r="AC12" s="1020"/>
      <c r="AD12" s="225"/>
      <c r="AE12" s="225"/>
      <c r="AF12" s="225"/>
      <c r="AG12" s="225"/>
      <c r="AH12" s="225"/>
    </row>
    <row r="13" spans="1:34" ht="13.5" customHeight="1">
      <c r="A13" s="1671"/>
      <c r="B13" s="1632"/>
      <c r="C13" s="922"/>
      <c r="D13" s="922"/>
      <c r="E13" s="922"/>
      <c r="F13" s="928"/>
      <c r="G13" s="950"/>
      <c r="H13" s="952"/>
      <c r="I13" s="370" t="str">
        <f t="shared" si="2"/>
        <v>-</v>
      </c>
      <c r="J13" s="953"/>
      <c r="K13" s="370" t="str">
        <f t="shared" si="3"/>
        <v>-</v>
      </c>
      <c r="L13" s="955"/>
      <c r="M13" s="370" t="str">
        <f t="shared" si="4"/>
        <v>-</v>
      </c>
      <c r="N13" s="926"/>
      <c r="O13" s="1677"/>
      <c r="P13" s="1677"/>
      <c r="Q13" s="1040" t="str">
        <f t="shared" si="8"/>
        <v>-</v>
      </c>
      <c r="R13" s="1035" t="str">
        <f t="shared" si="7"/>
        <v>-</v>
      </c>
      <c r="S13" s="371" t="str">
        <f t="shared" si="7"/>
        <v>-</v>
      </c>
      <c r="T13" s="371" t="str">
        <f t="shared" si="7"/>
        <v>-</v>
      </c>
      <c r="U13" s="371" t="str">
        <f t="shared" si="7"/>
        <v>-</v>
      </c>
      <c r="V13" s="371" t="str">
        <f t="shared" si="7"/>
        <v>-</v>
      </c>
      <c r="W13" s="371" t="str">
        <f t="shared" si="7"/>
        <v>-</v>
      </c>
      <c r="X13" s="371" t="str">
        <f t="shared" si="7"/>
        <v>-</v>
      </c>
      <c r="Y13" s="371" t="str">
        <f t="shared" si="7"/>
        <v>-</v>
      </c>
      <c r="Z13" s="371" t="str">
        <f t="shared" si="7"/>
        <v>-</v>
      </c>
      <c r="AA13" s="371" t="str">
        <f t="shared" si="7"/>
        <v>-</v>
      </c>
      <c r="AB13" s="1036" t="str">
        <f t="shared" si="7"/>
        <v>-</v>
      </c>
      <c r="AC13" s="1020"/>
      <c r="AD13" s="225"/>
      <c r="AE13" s="225"/>
      <c r="AF13" s="225"/>
      <c r="AG13" s="225"/>
      <c r="AH13" s="225"/>
    </row>
    <row r="14" spans="1:34" ht="13.5" customHeight="1">
      <c r="A14" s="1671"/>
      <c r="B14" s="1632"/>
      <c r="C14" s="929"/>
      <c r="D14" s="929"/>
      <c r="E14" s="929"/>
      <c r="F14" s="929"/>
      <c r="G14" s="929"/>
      <c r="H14" s="929"/>
      <c r="I14" s="370" t="str">
        <f t="shared" si="2"/>
        <v>-</v>
      </c>
      <c r="J14" s="929"/>
      <c r="K14" s="370" t="str">
        <f t="shared" si="3"/>
        <v>-</v>
      </c>
      <c r="L14" s="929"/>
      <c r="M14" s="370" t="str">
        <f t="shared" si="4"/>
        <v>-</v>
      </c>
      <c r="N14" s="929"/>
      <c r="O14" s="1706"/>
      <c r="P14" s="1677"/>
      <c r="Q14" s="1040" t="str">
        <f t="shared" si="8"/>
        <v>-</v>
      </c>
      <c r="R14" s="1035" t="str">
        <f t="shared" si="7"/>
        <v>-</v>
      </c>
      <c r="S14" s="371" t="str">
        <f t="shared" si="7"/>
        <v>-</v>
      </c>
      <c r="T14" s="371" t="str">
        <f t="shared" si="7"/>
        <v>-</v>
      </c>
      <c r="U14" s="371" t="str">
        <f t="shared" si="7"/>
        <v>-</v>
      </c>
      <c r="V14" s="371" t="str">
        <f t="shared" si="7"/>
        <v>-</v>
      </c>
      <c r="W14" s="371" t="str">
        <f t="shared" si="7"/>
        <v>-</v>
      </c>
      <c r="X14" s="371" t="str">
        <f t="shared" si="7"/>
        <v>-</v>
      </c>
      <c r="Y14" s="371" t="str">
        <f t="shared" si="7"/>
        <v>-</v>
      </c>
      <c r="Z14" s="371" t="str">
        <f t="shared" si="7"/>
        <v>-</v>
      </c>
      <c r="AA14" s="371" t="str">
        <f t="shared" si="7"/>
        <v>-</v>
      </c>
      <c r="AB14" s="1036" t="str">
        <f t="shared" si="7"/>
        <v>-</v>
      </c>
      <c r="AC14" s="1020"/>
      <c r="AD14" s="225"/>
      <c r="AE14" s="225"/>
      <c r="AF14" s="225"/>
      <c r="AG14" s="225"/>
      <c r="AH14" s="225"/>
    </row>
    <row r="15" spans="1:34" ht="13.5" customHeight="1">
      <c r="A15" s="1671"/>
      <c r="B15" s="1632"/>
      <c r="C15" s="921"/>
      <c r="D15" s="921"/>
      <c r="E15" s="921"/>
      <c r="F15" s="930"/>
      <c r="G15" s="951"/>
      <c r="H15" s="952"/>
      <c r="I15" s="370" t="str">
        <f t="shared" si="2"/>
        <v>-</v>
      </c>
      <c r="J15" s="952"/>
      <c r="K15" s="370" t="str">
        <f t="shared" si="3"/>
        <v>-</v>
      </c>
      <c r="L15" s="954"/>
      <c r="M15" s="370" t="str">
        <f t="shared" si="4"/>
        <v>-</v>
      </c>
      <c r="N15" s="926"/>
      <c r="O15" s="1677"/>
      <c r="P15" s="1677"/>
      <c r="Q15" s="1040" t="str">
        <f t="shared" si="8"/>
        <v>-</v>
      </c>
      <c r="R15" s="1042" t="str">
        <f t="shared" si="7"/>
        <v>-</v>
      </c>
      <c r="S15" s="382" t="str">
        <f t="shared" si="7"/>
        <v>-</v>
      </c>
      <c r="T15" s="382" t="str">
        <f t="shared" si="7"/>
        <v>-</v>
      </c>
      <c r="U15" s="382" t="str">
        <f t="shared" si="7"/>
        <v>-</v>
      </c>
      <c r="V15" s="382" t="str">
        <f t="shared" si="7"/>
        <v>-</v>
      </c>
      <c r="W15" s="382" t="str">
        <f t="shared" si="7"/>
        <v>-</v>
      </c>
      <c r="X15" s="382" t="str">
        <f t="shared" si="7"/>
        <v>-</v>
      </c>
      <c r="Y15" s="382" t="str">
        <f t="shared" si="7"/>
        <v>-</v>
      </c>
      <c r="Z15" s="382" t="str">
        <f t="shared" si="7"/>
        <v>-</v>
      </c>
      <c r="AA15" s="382" t="str">
        <f t="shared" si="7"/>
        <v>-</v>
      </c>
      <c r="AB15" s="1043" t="str">
        <f t="shared" si="7"/>
        <v>-</v>
      </c>
      <c r="AC15" s="1041"/>
      <c r="AD15" s="225"/>
      <c r="AE15" s="225"/>
      <c r="AF15" s="225"/>
      <c r="AG15" s="225"/>
      <c r="AH15" s="225"/>
    </row>
    <row r="16" spans="1:34" ht="13.5" customHeight="1">
      <c r="A16" s="1671"/>
      <c r="B16" s="1632"/>
      <c r="C16" s="922"/>
      <c r="D16" s="921"/>
      <c r="E16" s="921"/>
      <c r="F16" s="930"/>
      <c r="G16" s="951"/>
      <c r="H16" s="952"/>
      <c r="I16" s="370" t="str">
        <f t="shared" si="2"/>
        <v>-</v>
      </c>
      <c r="J16" s="952"/>
      <c r="K16" s="370" t="str">
        <f t="shared" si="3"/>
        <v>-</v>
      </c>
      <c r="L16" s="954"/>
      <c r="M16" s="370" t="str">
        <f t="shared" si="4"/>
        <v>-</v>
      </c>
      <c r="N16" s="926"/>
      <c r="O16" s="1677"/>
      <c r="P16" s="1677"/>
      <c r="Q16" s="1040" t="str">
        <f t="shared" si="8"/>
        <v>-</v>
      </c>
      <c r="R16" s="373" t="str">
        <f t="shared" si="7"/>
        <v>-</v>
      </c>
      <c r="S16" s="374" t="str">
        <f t="shared" si="7"/>
        <v>-</v>
      </c>
      <c r="T16" s="374" t="str">
        <f t="shared" si="7"/>
        <v>-</v>
      </c>
      <c r="U16" s="374" t="str">
        <f t="shared" si="7"/>
        <v>-</v>
      </c>
      <c r="V16" s="374" t="str">
        <f t="shared" si="7"/>
        <v>-</v>
      </c>
      <c r="W16" s="374" t="str">
        <f t="shared" si="7"/>
        <v>-</v>
      </c>
      <c r="X16" s="374" t="str">
        <f t="shared" si="7"/>
        <v>-</v>
      </c>
      <c r="Y16" s="374" t="str">
        <f t="shared" si="7"/>
        <v>-</v>
      </c>
      <c r="Z16" s="374" t="str">
        <f t="shared" si="7"/>
        <v>-</v>
      </c>
      <c r="AA16" s="374" t="str">
        <f t="shared" si="7"/>
        <v>-</v>
      </c>
      <c r="AB16" s="375" t="str">
        <f t="shared" si="7"/>
        <v>-</v>
      </c>
      <c r="AC16" s="1020"/>
      <c r="AD16" s="225"/>
      <c r="AE16" s="225"/>
      <c r="AF16" s="225"/>
      <c r="AG16" s="225"/>
      <c r="AH16" s="225"/>
    </row>
    <row r="17" spans="1:34" ht="13.5" customHeight="1">
      <c r="A17" s="1671"/>
      <c r="B17" s="1632"/>
      <c r="C17" s="922"/>
      <c r="D17" s="921"/>
      <c r="E17" s="921"/>
      <c r="F17" s="930"/>
      <c r="G17" s="951"/>
      <c r="H17" s="952"/>
      <c r="I17" s="370" t="str">
        <f t="shared" si="2"/>
        <v>-</v>
      </c>
      <c r="J17" s="952"/>
      <c r="K17" s="370" t="str">
        <f t="shared" si="3"/>
        <v>-</v>
      </c>
      <c r="L17" s="954"/>
      <c r="M17" s="370" t="str">
        <f t="shared" si="4"/>
        <v>-</v>
      </c>
      <c r="N17" s="929"/>
      <c r="O17" s="1677"/>
      <c r="P17" s="1677"/>
      <c r="Q17" s="1040" t="str">
        <f t="shared" si="8"/>
        <v>-</v>
      </c>
      <c r="R17" s="373" t="str">
        <f t="shared" si="7"/>
        <v>-</v>
      </c>
      <c r="S17" s="374" t="str">
        <f t="shared" si="7"/>
        <v>-</v>
      </c>
      <c r="T17" s="374" t="str">
        <f t="shared" si="7"/>
        <v>-</v>
      </c>
      <c r="U17" s="374" t="str">
        <f t="shared" si="7"/>
        <v>-</v>
      </c>
      <c r="V17" s="374" t="str">
        <f t="shared" si="7"/>
        <v>-</v>
      </c>
      <c r="W17" s="374" t="str">
        <f t="shared" si="7"/>
        <v>-</v>
      </c>
      <c r="X17" s="374" t="str">
        <f t="shared" si="7"/>
        <v>-</v>
      </c>
      <c r="Y17" s="374" t="str">
        <f t="shared" si="7"/>
        <v>-</v>
      </c>
      <c r="Z17" s="374" t="str">
        <f t="shared" si="7"/>
        <v>-</v>
      </c>
      <c r="AA17" s="374" t="str">
        <f t="shared" si="7"/>
        <v>-</v>
      </c>
      <c r="AB17" s="375" t="str">
        <f t="shared" si="7"/>
        <v>-</v>
      </c>
      <c r="AC17" s="1044"/>
      <c r="AD17" s="225"/>
      <c r="AE17" s="225"/>
      <c r="AF17" s="225"/>
      <c r="AG17" s="225"/>
      <c r="AH17" s="225"/>
    </row>
    <row r="18" spans="1:29" ht="13.5" customHeight="1" thickBot="1">
      <c r="A18" s="1671"/>
      <c r="B18" s="1685"/>
      <c r="C18" s="922"/>
      <c r="D18" s="922"/>
      <c r="E18" s="922"/>
      <c r="F18" s="928"/>
      <c r="G18" s="950"/>
      <c r="H18" s="952"/>
      <c r="I18" s="370" t="str">
        <f t="shared" si="2"/>
        <v>-</v>
      </c>
      <c r="J18" s="952"/>
      <c r="K18" s="370" t="str">
        <f t="shared" si="3"/>
        <v>-</v>
      </c>
      <c r="L18" s="954"/>
      <c r="M18" s="370" t="str">
        <f t="shared" si="4"/>
        <v>-</v>
      </c>
      <c r="N18" s="926"/>
      <c r="O18" s="1677"/>
      <c r="P18" s="1677"/>
      <c r="Q18" s="1040" t="str">
        <f t="shared" si="8"/>
        <v>-</v>
      </c>
      <c r="R18" s="394" t="str">
        <f t="shared" si="7"/>
        <v>-</v>
      </c>
      <c r="S18" s="384" t="str">
        <f t="shared" si="7"/>
        <v>-</v>
      </c>
      <c r="T18" s="384" t="str">
        <f t="shared" si="7"/>
        <v>-</v>
      </c>
      <c r="U18" s="384" t="str">
        <f t="shared" si="7"/>
        <v>-</v>
      </c>
      <c r="V18" s="384" t="str">
        <f t="shared" si="7"/>
        <v>-</v>
      </c>
      <c r="W18" s="384" t="str">
        <f t="shared" si="7"/>
        <v>-</v>
      </c>
      <c r="X18" s="384" t="str">
        <f t="shared" si="7"/>
        <v>-</v>
      </c>
      <c r="Y18" s="384" t="str">
        <f t="shared" si="7"/>
        <v>-</v>
      </c>
      <c r="Z18" s="384" t="str">
        <f t="shared" si="7"/>
        <v>-</v>
      </c>
      <c r="AA18" s="384" t="str">
        <f t="shared" si="7"/>
        <v>-</v>
      </c>
      <c r="AB18" s="395" t="str">
        <f t="shared" si="7"/>
        <v>-</v>
      </c>
      <c r="AC18" s="1045"/>
    </row>
    <row r="19" spans="1:29" ht="13.5" customHeight="1" thickBot="1" thickTop="1">
      <c r="A19" s="1672"/>
      <c r="B19" s="1682" t="s">
        <v>70</v>
      </c>
      <c r="C19" s="1683"/>
      <c r="D19" s="346"/>
      <c r="E19" s="346"/>
      <c r="F19" s="347"/>
      <c r="G19" s="348"/>
      <c r="H19" s="349"/>
      <c r="I19" s="377"/>
      <c r="J19" s="349"/>
      <c r="K19" s="377">
        <f>SUM(K11:K18)</f>
        <v>0</v>
      </c>
      <c r="L19" s="350"/>
      <c r="M19" s="377">
        <f>SUM(M11:M18)</f>
        <v>0</v>
      </c>
      <c r="N19" s="351"/>
      <c r="O19" s="1677"/>
      <c r="P19" s="1678"/>
      <c r="Q19" s="352" t="s">
        <v>71</v>
      </c>
      <c r="R19" s="1046">
        <f>SUM(R11:R18)</f>
        <v>0</v>
      </c>
      <c r="S19" s="1046">
        <f aca="true" t="shared" si="9" ref="S19:AB19">SUM(S11:S18)</f>
        <v>0</v>
      </c>
      <c r="T19" s="1046">
        <f t="shared" si="9"/>
        <v>0</v>
      </c>
      <c r="U19" s="1046">
        <f t="shared" si="9"/>
        <v>0</v>
      </c>
      <c r="V19" s="1046">
        <f t="shared" si="9"/>
        <v>0</v>
      </c>
      <c r="W19" s="1046">
        <f t="shared" si="9"/>
        <v>0</v>
      </c>
      <c r="X19" s="1046">
        <f t="shared" si="9"/>
        <v>0</v>
      </c>
      <c r="Y19" s="1046">
        <f t="shared" si="9"/>
        <v>0</v>
      </c>
      <c r="Z19" s="1046">
        <f t="shared" si="9"/>
        <v>0</v>
      </c>
      <c r="AA19" s="1046">
        <f t="shared" si="9"/>
        <v>0</v>
      </c>
      <c r="AB19" s="1047">
        <f t="shared" si="9"/>
        <v>0</v>
      </c>
      <c r="AC19" s="1048"/>
    </row>
    <row r="20" spans="1:29" ht="13.5" customHeight="1" thickBot="1">
      <c r="A20" s="225"/>
      <c r="B20" s="202"/>
      <c r="C20" s="202"/>
      <c r="D20" s="356"/>
      <c r="E20" s="356"/>
      <c r="F20" s="357"/>
      <c r="G20" s="358"/>
      <c r="H20" s="359"/>
      <c r="I20" s="357"/>
      <c r="J20" s="359"/>
      <c r="K20" s="387"/>
      <c r="L20" s="296"/>
      <c r="M20" s="387"/>
      <c r="N20" s="360"/>
      <c r="O20" s="1678"/>
      <c r="P20" s="1686" t="s">
        <v>72</v>
      </c>
      <c r="Q20" s="1687"/>
      <c r="R20" s="388">
        <f aca="true" t="shared" si="10" ref="R20:AB20">R19+R10</f>
        <v>0</v>
      </c>
      <c r="S20" s="389">
        <f t="shared" si="10"/>
        <v>0</v>
      </c>
      <c r="T20" s="389">
        <f t="shared" si="10"/>
        <v>0</v>
      </c>
      <c r="U20" s="389">
        <f t="shared" si="10"/>
        <v>0</v>
      </c>
      <c r="V20" s="389">
        <f t="shared" si="10"/>
        <v>0</v>
      </c>
      <c r="W20" s="389">
        <f t="shared" si="10"/>
        <v>0</v>
      </c>
      <c r="X20" s="389">
        <f t="shared" si="10"/>
        <v>0</v>
      </c>
      <c r="Y20" s="389">
        <f t="shared" si="10"/>
        <v>0</v>
      </c>
      <c r="Z20" s="389">
        <f t="shared" si="10"/>
        <v>0</v>
      </c>
      <c r="AA20" s="389">
        <f t="shared" si="10"/>
        <v>0</v>
      </c>
      <c r="AB20" s="1049">
        <f t="shared" si="10"/>
        <v>0</v>
      </c>
      <c r="AC20" s="1050"/>
    </row>
    <row r="21" spans="1:29" ht="20.25" customHeight="1" thickBot="1">
      <c r="A21" s="158" t="s">
        <v>321</v>
      </c>
      <c r="B21" s="335"/>
      <c r="C21" s="335"/>
      <c r="D21" s="335"/>
      <c r="E21" s="335"/>
      <c r="F21" s="335"/>
      <c r="G21" s="336" t="s">
        <v>52</v>
      </c>
      <c r="H21" s="1659">
        <f>H2</f>
        <v>0</v>
      </c>
      <c r="I21" s="1659"/>
      <c r="K21" s="293" t="s">
        <v>53</v>
      </c>
      <c r="L21" s="1660">
        <f>L2</f>
        <v>0</v>
      </c>
      <c r="M21" s="1661"/>
      <c r="N21" s="159" t="s">
        <v>54</v>
      </c>
      <c r="O21" s="158" t="s">
        <v>321</v>
      </c>
      <c r="AC21" s="159" t="s">
        <v>54</v>
      </c>
    </row>
    <row r="22" spans="1:29" ht="13.5" customHeight="1">
      <c r="A22" s="1690" t="s">
        <v>221</v>
      </c>
      <c r="B22" s="1691"/>
      <c r="C22" s="1692"/>
      <c r="D22" s="1688" t="s">
        <v>248</v>
      </c>
      <c r="E22" s="1688" t="s">
        <v>169</v>
      </c>
      <c r="F22" s="337" t="s">
        <v>57</v>
      </c>
      <c r="G22" s="338" t="s">
        <v>58</v>
      </c>
      <c r="H22" s="338" t="s">
        <v>59</v>
      </c>
      <c r="I22" s="339" t="s">
        <v>60</v>
      </c>
      <c r="J22" s="338" t="s">
        <v>61</v>
      </c>
      <c r="K22" s="339" t="s">
        <v>62</v>
      </c>
      <c r="L22" s="339" t="s">
        <v>63</v>
      </c>
      <c r="M22" s="339" t="s">
        <v>64</v>
      </c>
      <c r="N22" s="1704" t="s">
        <v>65</v>
      </c>
      <c r="O22" s="1662" t="s">
        <v>220</v>
      </c>
      <c r="P22" s="1663"/>
      <c r="Q22" s="1664"/>
      <c r="R22" s="853">
        <f>R4-1988</f>
        <v>29</v>
      </c>
      <c r="S22" s="854">
        <f aca="true" t="shared" si="11" ref="S22:AB22">S23-1988</f>
        <v>30</v>
      </c>
      <c r="T22" s="854">
        <f t="shared" si="11"/>
        <v>31</v>
      </c>
      <c r="U22" s="854">
        <f t="shared" si="11"/>
        <v>32</v>
      </c>
      <c r="V22" s="854">
        <f t="shared" si="11"/>
        <v>33</v>
      </c>
      <c r="W22" s="854">
        <f t="shared" si="11"/>
        <v>34</v>
      </c>
      <c r="X22" s="854">
        <f t="shared" si="11"/>
        <v>35</v>
      </c>
      <c r="Y22" s="854">
        <f t="shared" si="11"/>
        <v>36</v>
      </c>
      <c r="Z22" s="854">
        <f t="shared" si="11"/>
        <v>37</v>
      </c>
      <c r="AA22" s="854">
        <f t="shared" si="11"/>
        <v>38</v>
      </c>
      <c r="AB22" s="854">
        <f t="shared" si="11"/>
        <v>39</v>
      </c>
      <c r="AC22" s="1698" t="s">
        <v>8</v>
      </c>
    </row>
    <row r="23" spans="1:34" ht="13.5" customHeight="1" thickBot="1">
      <c r="A23" s="1693"/>
      <c r="B23" s="1694"/>
      <c r="C23" s="1695"/>
      <c r="D23" s="1689"/>
      <c r="E23" s="1689"/>
      <c r="F23" s="342" t="s">
        <v>455</v>
      </c>
      <c r="G23" s="343" t="s">
        <v>66</v>
      </c>
      <c r="H23" s="341" t="s">
        <v>456</v>
      </c>
      <c r="I23" s="341" t="s">
        <v>457</v>
      </c>
      <c r="J23" s="341" t="s">
        <v>458</v>
      </c>
      <c r="K23" s="341" t="s">
        <v>459</v>
      </c>
      <c r="L23" s="341" t="s">
        <v>460</v>
      </c>
      <c r="M23" s="341" t="s">
        <v>461</v>
      </c>
      <c r="N23" s="1669"/>
      <c r="O23" s="1665"/>
      <c r="P23" s="1666"/>
      <c r="Q23" s="1667"/>
      <c r="R23" s="966">
        <f>'[1]⑨農家収支計画'!G4+1988</f>
        <v>2017</v>
      </c>
      <c r="S23" s="967">
        <f aca="true" t="shared" si="12" ref="S23:AB23">R23+1</f>
        <v>2018</v>
      </c>
      <c r="T23" s="967">
        <f t="shared" si="12"/>
        <v>2019</v>
      </c>
      <c r="U23" s="967">
        <f t="shared" si="12"/>
        <v>2020</v>
      </c>
      <c r="V23" s="967">
        <f t="shared" si="12"/>
        <v>2021</v>
      </c>
      <c r="W23" s="967">
        <f t="shared" si="12"/>
        <v>2022</v>
      </c>
      <c r="X23" s="967">
        <f t="shared" si="12"/>
        <v>2023</v>
      </c>
      <c r="Y23" s="967">
        <f t="shared" si="12"/>
        <v>2024</v>
      </c>
      <c r="Z23" s="967">
        <f t="shared" si="12"/>
        <v>2025</v>
      </c>
      <c r="AA23" s="967">
        <f t="shared" si="12"/>
        <v>2026</v>
      </c>
      <c r="AB23" s="967">
        <f t="shared" si="12"/>
        <v>2027</v>
      </c>
      <c r="AC23" s="1699"/>
      <c r="AD23" s="225"/>
      <c r="AE23" s="225"/>
      <c r="AF23" s="225"/>
      <c r="AG23" s="225"/>
      <c r="AH23" s="225"/>
    </row>
    <row r="24" spans="1:34" ht="13.5" customHeight="1">
      <c r="A24" s="1700" t="s">
        <v>316</v>
      </c>
      <c r="B24" s="1713" t="s">
        <v>315</v>
      </c>
      <c r="C24" s="921"/>
      <c r="D24" s="923"/>
      <c r="E24" s="924"/>
      <c r="F24" s="354">
        <f>D24*E24</f>
        <v>0</v>
      </c>
      <c r="G24" s="949"/>
      <c r="H24" s="344">
        <v>0</v>
      </c>
      <c r="I24" s="370" t="str">
        <f aca="true" t="shared" si="13" ref="I24:I30">IF(F24&lt;=0,"-",F24*(1-H24/100))</f>
        <v>-</v>
      </c>
      <c r="J24" s="952"/>
      <c r="K24" s="370" t="str">
        <f aca="true" t="shared" si="14" ref="K24:K30">IF(J24&lt;=0,"-",ROUND(I24/J24,0))</f>
        <v>-</v>
      </c>
      <c r="L24" s="954"/>
      <c r="M24" s="381" t="str">
        <f aca="true" t="shared" si="15" ref="M24:M31">IF(J24&lt;=0,"-",ROUND(F24*L24/J24,0))</f>
        <v>-</v>
      </c>
      <c r="N24" s="920"/>
      <c r="O24" s="1676" t="s">
        <v>316</v>
      </c>
      <c r="P24" s="1679" t="s">
        <v>315</v>
      </c>
      <c r="Q24" s="391">
        <f aca="true" t="shared" si="16" ref="Q24:Q31">IF(C24="","",C24)</f>
      </c>
      <c r="R24" s="371" t="str">
        <f aca="true" t="shared" si="17" ref="R24:AB31">(IF(R$23-$G24&lt;=0,"-",(IF(R$23-$G24&lt;=$J24,$K24,"-"))))</f>
        <v>-</v>
      </c>
      <c r="S24" s="371" t="str">
        <f t="shared" si="17"/>
        <v>-</v>
      </c>
      <c r="T24" s="371" t="str">
        <f t="shared" si="17"/>
        <v>-</v>
      </c>
      <c r="U24" s="371" t="str">
        <f t="shared" si="17"/>
        <v>-</v>
      </c>
      <c r="V24" s="371" t="str">
        <f t="shared" si="17"/>
        <v>-</v>
      </c>
      <c r="W24" s="371" t="str">
        <f t="shared" si="17"/>
        <v>-</v>
      </c>
      <c r="X24" s="371" t="str">
        <f t="shared" si="17"/>
        <v>-</v>
      </c>
      <c r="Y24" s="371" t="str">
        <f t="shared" si="17"/>
        <v>-</v>
      </c>
      <c r="Z24" s="371" t="str">
        <f t="shared" si="17"/>
        <v>-</v>
      </c>
      <c r="AA24" s="371" t="str">
        <f t="shared" si="17"/>
        <v>-</v>
      </c>
      <c r="AB24" s="371" t="str">
        <f t="shared" si="17"/>
        <v>-</v>
      </c>
      <c r="AC24" s="960"/>
      <c r="AD24" s="225"/>
      <c r="AE24" s="225"/>
      <c r="AF24" s="225"/>
      <c r="AG24" s="225"/>
      <c r="AH24" s="225"/>
    </row>
    <row r="25" spans="1:34" ht="13.5" customHeight="1">
      <c r="A25" s="1701"/>
      <c r="B25" s="1714"/>
      <c r="C25" s="921"/>
      <c r="D25" s="923"/>
      <c r="E25" s="919"/>
      <c r="F25" s="354">
        <f>E25*D25</f>
        <v>0</v>
      </c>
      <c r="G25" s="949"/>
      <c r="H25" s="344">
        <v>0</v>
      </c>
      <c r="I25" s="370" t="str">
        <f t="shared" si="13"/>
        <v>-</v>
      </c>
      <c r="J25" s="952"/>
      <c r="K25" s="370" t="str">
        <f t="shared" si="14"/>
        <v>-</v>
      </c>
      <c r="L25" s="954"/>
      <c r="M25" s="381" t="str">
        <f t="shared" si="15"/>
        <v>-</v>
      </c>
      <c r="N25" s="920"/>
      <c r="O25" s="1677"/>
      <c r="P25" s="1702"/>
      <c r="Q25" s="376">
        <f t="shared" si="16"/>
      </c>
      <c r="R25" s="371" t="str">
        <f t="shared" si="17"/>
        <v>-</v>
      </c>
      <c r="S25" s="371" t="str">
        <f t="shared" si="17"/>
        <v>-</v>
      </c>
      <c r="T25" s="371" t="str">
        <f t="shared" si="17"/>
        <v>-</v>
      </c>
      <c r="U25" s="371" t="str">
        <f t="shared" si="17"/>
        <v>-</v>
      </c>
      <c r="V25" s="371" t="str">
        <f t="shared" si="17"/>
        <v>-</v>
      </c>
      <c r="W25" s="371" t="str">
        <f t="shared" si="17"/>
        <v>-</v>
      </c>
      <c r="X25" s="371" t="str">
        <f t="shared" si="17"/>
        <v>-</v>
      </c>
      <c r="Y25" s="371" t="str">
        <f t="shared" si="17"/>
        <v>-</v>
      </c>
      <c r="Z25" s="371" t="str">
        <f t="shared" si="17"/>
        <v>-</v>
      </c>
      <c r="AA25" s="371" t="str">
        <f t="shared" si="17"/>
        <v>-</v>
      </c>
      <c r="AB25" s="371" t="str">
        <f t="shared" si="17"/>
        <v>-</v>
      </c>
      <c r="AC25" s="960"/>
      <c r="AD25" s="225"/>
      <c r="AE25" s="225"/>
      <c r="AF25" s="225"/>
      <c r="AG25" s="225"/>
      <c r="AH25" s="225"/>
    </row>
    <row r="26" spans="1:34" ht="13.5" customHeight="1">
      <c r="A26" s="1671"/>
      <c r="B26" s="1674"/>
      <c r="C26" s="921"/>
      <c r="D26" s="923"/>
      <c r="E26" s="919"/>
      <c r="F26" s="345">
        <f aca="true" t="shared" si="18" ref="F26:F31">D26*E26</f>
        <v>0</v>
      </c>
      <c r="G26" s="950"/>
      <c r="H26" s="344">
        <v>0</v>
      </c>
      <c r="I26" s="370" t="str">
        <f t="shared" si="13"/>
        <v>-</v>
      </c>
      <c r="J26" s="953"/>
      <c r="K26" s="370" t="str">
        <f t="shared" si="14"/>
        <v>-</v>
      </c>
      <c r="L26" s="955"/>
      <c r="M26" s="381" t="str">
        <f t="shared" si="15"/>
        <v>-</v>
      </c>
      <c r="N26" s="926"/>
      <c r="O26" s="1677"/>
      <c r="P26" s="1680"/>
      <c r="Q26" s="376">
        <f t="shared" si="16"/>
      </c>
      <c r="R26" s="371" t="str">
        <f t="shared" si="17"/>
        <v>-</v>
      </c>
      <c r="S26" s="371" t="str">
        <f t="shared" si="17"/>
        <v>-</v>
      </c>
      <c r="T26" s="371" t="str">
        <f t="shared" si="17"/>
        <v>-</v>
      </c>
      <c r="U26" s="371" t="str">
        <f t="shared" si="17"/>
        <v>-</v>
      </c>
      <c r="V26" s="371" t="str">
        <f t="shared" si="17"/>
        <v>-</v>
      </c>
      <c r="W26" s="371" t="str">
        <f t="shared" si="17"/>
        <v>-</v>
      </c>
      <c r="X26" s="371" t="str">
        <f t="shared" si="17"/>
        <v>-</v>
      </c>
      <c r="Y26" s="371" t="str">
        <f t="shared" si="17"/>
        <v>-</v>
      </c>
      <c r="Z26" s="371" t="str">
        <f t="shared" si="17"/>
        <v>-</v>
      </c>
      <c r="AA26" s="371" t="str">
        <f t="shared" si="17"/>
        <v>-</v>
      </c>
      <c r="AB26" s="371" t="str">
        <f t="shared" si="17"/>
        <v>-</v>
      </c>
      <c r="AC26" s="961"/>
      <c r="AD26" s="225"/>
      <c r="AE26" s="225"/>
      <c r="AF26" s="225"/>
      <c r="AG26" s="225"/>
      <c r="AH26" s="225"/>
    </row>
    <row r="27" spans="1:34" ht="13.5" customHeight="1">
      <c r="A27" s="1671"/>
      <c r="B27" s="1674"/>
      <c r="C27" s="921"/>
      <c r="D27" s="923"/>
      <c r="E27" s="919"/>
      <c r="F27" s="345">
        <f t="shared" si="18"/>
        <v>0</v>
      </c>
      <c r="G27" s="950"/>
      <c r="H27" s="344">
        <v>0</v>
      </c>
      <c r="I27" s="370" t="str">
        <f t="shared" si="13"/>
        <v>-</v>
      </c>
      <c r="J27" s="953"/>
      <c r="K27" s="370" t="str">
        <f t="shared" si="14"/>
        <v>-</v>
      </c>
      <c r="L27" s="955"/>
      <c r="M27" s="381" t="str">
        <f t="shared" si="15"/>
        <v>-</v>
      </c>
      <c r="N27" s="926"/>
      <c r="O27" s="1677"/>
      <c r="P27" s="1680"/>
      <c r="Q27" s="376">
        <f t="shared" si="16"/>
      </c>
      <c r="R27" s="371" t="str">
        <f t="shared" si="17"/>
        <v>-</v>
      </c>
      <c r="S27" s="371" t="str">
        <f t="shared" si="17"/>
        <v>-</v>
      </c>
      <c r="T27" s="371" t="str">
        <f t="shared" si="17"/>
        <v>-</v>
      </c>
      <c r="U27" s="371" t="str">
        <f t="shared" si="17"/>
        <v>-</v>
      </c>
      <c r="V27" s="371" t="str">
        <f t="shared" si="17"/>
        <v>-</v>
      </c>
      <c r="W27" s="371" t="str">
        <f t="shared" si="17"/>
        <v>-</v>
      </c>
      <c r="X27" s="371" t="str">
        <f t="shared" si="17"/>
        <v>-</v>
      </c>
      <c r="Y27" s="371" t="str">
        <f t="shared" si="17"/>
        <v>-</v>
      </c>
      <c r="Z27" s="371" t="str">
        <f t="shared" si="17"/>
        <v>-</v>
      </c>
      <c r="AA27" s="371" t="str">
        <f t="shared" si="17"/>
        <v>-</v>
      </c>
      <c r="AB27" s="371" t="str">
        <f t="shared" si="17"/>
        <v>-</v>
      </c>
      <c r="AC27" s="961"/>
      <c r="AD27" s="225"/>
      <c r="AE27" s="225"/>
      <c r="AF27" s="225"/>
      <c r="AG27" s="225"/>
      <c r="AH27" s="225"/>
    </row>
    <row r="28" spans="1:34" ht="13.5" customHeight="1">
      <c r="A28" s="1671"/>
      <c r="B28" s="1674"/>
      <c r="C28" s="921"/>
      <c r="D28" s="923"/>
      <c r="E28" s="919"/>
      <c r="F28" s="362">
        <f t="shared" si="18"/>
        <v>0</v>
      </c>
      <c r="G28" s="956"/>
      <c r="H28" s="344">
        <v>0</v>
      </c>
      <c r="I28" s="370" t="str">
        <f t="shared" si="13"/>
        <v>-</v>
      </c>
      <c r="J28" s="953"/>
      <c r="K28" s="370" t="str">
        <f t="shared" si="14"/>
        <v>-</v>
      </c>
      <c r="L28" s="957"/>
      <c r="M28" s="381" t="str">
        <f t="shared" si="15"/>
        <v>-</v>
      </c>
      <c r="N28" s="927"/>
      <c r="O28" s="1677"/>
      <c r="P28" s="1680"/>
      <c r="Q28" s="392">
        <f t="shared" si="16"/>
      </c>
      <c r="R28" s="382" t="str">
        <f t="shared" si="17"/>
        <v>-</v>
      </c>
      <c r="S28" s="382" t="str">
        <f t="shared" si="17"/>
        <v>-</v>
      </c>
      <c r="T28" s="382" t="str">
        <f t="shared" si="17"/>
        <v>-</v>
      </c>
      <c r="U28" s="382" t="str">
        <f t="shared" si="17"/>
        <v>-</v>
      </c>
      <c r="V28" s="382" t="str">
        <f t="shared" si="17"/>
        <v>-</v>
      </c>
      <c r="W28" s="382" t="str">
        <f t="shared" si="17"/>
        <v>-</v>
      </c>
      <c r="X28" s="382" t="str">
        <f t="shared" si="17"/>
        <v>-</v>
      </c>
      <c r="Y28" s="382" t="str">
        <f t="shared" si="17"/>
        <v>-</v>
      </c>
      <c r="Z28" s="382" t="str">
        <f t="shared" si="17"/>
        <v>-</v>
      </c>
      <c r="AA28" s="382" t="str">
        <f t="shared" si="17"/>
        <v>-</v>
      </c>
      <c r="AB28" s="393" t="str">
        <f t="shared" si="17"/>
        <v>-</v>
      </c>
      <c r="AC28" s="962"/>
      <c r="AD28" s="225"/>
      <c r="AE28" s="225"/>
      <c r="AF28" s="225"/>
      <c r="AG28" s="225"/>
      <c r="AH28" s="225"/>
    </row>
    <row r="29" spans="1:34" ht="13.5" customHeight="1">
      <c r="A29" s="1671"/>
      <c r="B29" s="1674"/>
      <c r="C29" s="921"/>
      <c r="D29" s="923"/>
      <c r="E29" s="919"/>
      <c r="F29" s="362">
        <f t="shared" si="18"/>
        <v>0</v>
      </c>
      <c r="G29" s="956"/>
      <c r="H29" s="344">
        <v>0</v>
      </c>
      <c r="I29" s="370" t="str">
        <f t="shared" si="13"/>
        <v>-</v>
      </c>
      <c r="J29" s="953"/>
      <c r="K29" s="370" t="str">
        <f t="shared" si="14"/>
        <v>-</v>
      </c>
      <c r="L29" s="957"/>
      <c r="M29" s="381" t="str">
        <f t="shared" si="15"/>
        <v>-</v>
      </c>
      <c r="N29" s="927"/>
      <c r="O29" s="1677"/>
      <c r="P29" s="1680"/>
      <c r="Q29" s="392">
        <f t="shared" si="16"/>
      </c>
      <c r="R29" s="373" t="str">
        <f t="shared" si="17"/>
        <v>-</v>
      </c>
      <c r="S29" s="374" t="str">
        <f t="shared" si="17"/>
        <v>-</v>
      </c>
      <c r="T29" s="374" t="str">
        <f t="shared" si="17"/>
        <v>-</v>
      </c>
      <c r="U29" s="374" t="str">
        <f t="shared" si="17"/>
        <v>-</v>
      </c>
      <c r="V29" s="374" t="str">
        <f t="shared" si="17"/>
        <v>-</v>
      </c>
      <c r="W29" s="374" t="str">
        <f t="shared" si="17"/>
        <v>-</v>
      </c>
      <c r="X29" s="374" t="str">
        <f t="shared" si="17"/>
        <v>-</v>
      </c>
      <c r="Y29" s="374" t="str">
        <f t="shared" si="17"/>
        <v>-</v>
      </c>
      <c r="Z29" s="374" t="str">
        <f t="shared" si="17"/>
        <v>-</v>
      </c>
      <c r="AA29" s="374" t="str">
        <f t="shared" si="17"/>
        <v>-</v>
      </c>
      <c r="AB29" s="375" t="str">
        <f t="shared" si="17"/>
        <v>-</v>
      </c>
      <c r="AC29" s="962"/>
      <c r="AD29" s="225"/>
      <c r="AE29" s="225"/>
      <c r="AF29" s="225"/>
      <c r="AG29" s="225"/>
      <c r="AH29" s="225"/>
    </row>
    <row r="30" spans="1:34" ht="13.5" customHeight="1">
      <c r="A30" s="1671"/>
      <c r="B30" s="1674"/>
      <c r="C30" s="922"/>
      <c r="D30" s="923"/>
      <c r="E30" s="925"/>
      <c r="F30" s="362">
        <f t="shared" si="18"/>
        <v>0</v>
      </c>
      <c r="G30" s="956"/>
      <c r="H30" s="344">
        <v>0</v>
      </c>
      <c r="I30" s="370" t="str">
        <f t="shared" si="13"/>
        <v>-</v>
      </c>
      <c r="J30" s="953"/>
      <c r="K30" s="370" t="str">
        <f t="shared" si="14"/>
        <v>-</v>
      </c>
      <c r="L30" s="957"/>
      <c r="M30" s="381" t="str">
        <f t="shared" si="15"/>
        <v>-</v>
      </c>
      <c r="N30" s="927"/>
      <c r="O30" s="1677"/>
      <c r="P30" s="1703"/>
      <c r="Q30" s="392">
        <f t="shared" si="16"/>
      </c>
      <c r="R30" s="373" t="str">
        <f t="shared" si="17"/>
        <v>-</v>
      </c>
      <c r="S30" s="374" t="str">
        <f t="shared" si="17"/>
        <v>-</v>
      </c>
      <c r="T30" s="374" t="str">
        <f t="shared" si="17"/>
        <v>-</v>
      </c>
      <c r="U30" s="374" t="str">
        <f t="shared" si="17"/>
        <v>-</v>
      </c>
      <c r="V30" s="374" t="str">
        <f t="shared" si="17"/>
        <v>-</v>
      </c>
      <c r="W30" s="374" t="str">
        <f t="shared" si="17"/>
        <v>-</v>
      </c>
      <c r="X30" s="374" t="str">
        <f t="shared" si="17"/>
        <v>-</v>
      </c>
      <c r="Y30" s="374" t="str">
        <f t="shared" si="17"/>
        <v>-</v>
      </c>
      <c r="Z30" s="374" t="str">
        <f t="shared" si="17"/>
        <v>-</v>
      </c>
      <c r="AA30" s="374" t="str">
        <f t="shared" si="17"/>
        <v>-</v>
      </c>
      <c r="AB30" s="375" t="str">
        <f t="shared" si="17"/>
        <v>-</v>
      </c>
      <c r="AC30" s="962"/>
      <c r="AD30" s="225"/>
      <c r="AE30" s="225"/>
      <c r="AF30" s="225"/>
      <c r="AG30" s="225"/>
      <c r="AH30" s="225"/>
    </row>
    <row r="31" spans="1:34" ht="13.5" customHeight="1" thickBot="1">
      <c r="A31" s="1671"/>
      <c r="B31" s="1715"/>
      <c r="C31" s="922"/>
      <c r="D31" s="923"/>
      <c r="E31" s="925"/>
      <c r="F31" s="362">
        <f t="shared" si="18"/>
        <v>0</v>
      </c>
      <c r="G31" s="956"/>
      <c r="H31" s="344">
        <v>0</v>
      </c>
      <c r="I31" s="370" t="str">
        <f>IF(F31&lt;=0,"-",F31*(1-H31/100))</f>
        <v>-</v>
      </c>
      <c r="J31" s="953"/>
      <c r="K31" s="370" t="str">
        <f>IF(J31&lt;=0,"-",ROUND(I31/J31,0))</f>
        <v>-</v>
      </c>
      <c r="L31" s="957"/>
      <c r="M31" s="381" t="str">
        <f t="shared" si="15"/>
        <v>-</v>
      </c>
      <c r="N31" s="927"/>
      <c r="O31" s="1677"/>
      <c r="P31" s="1703"/>
      <c r="Q31" s="383">
        <f t="shared" si="16"/>
      </c>
      <c r="R31" s="394" t="str">
        <f t="shared" si="17"/>
        <v>-</v>
      </c>
      <c r="S31" s="384" t="str">
        <f t="shared" si="17"/>
        <v>-</v>
      </c>
      <c r="T31" s="384" t="str">
        <f t="shared" si="17"/>
        <v>-</v>
      </c>
      <c r="U31" s="384" t="str">
        <f t="shared" si="17"/>
        <v>-</v>
      </c>
      <c r="V31" s="384" t="str">
        <f t="shared" si="17"/>
        <v>-</v>
      </c>
      <c r="W31" s="384" t="str">
        <f t="shared" si="17"/>
        <v>-</v>
      </c>
      <c r="X31" s="384" t="str">
        <f t="shared" si="17"/>
        <v>-</v>
      </c>
      <c r="Y31" s="384" t="str">
        <f t="shared" si="17"/>
        <v>-</v>
      </c>
      <c r="Z31" s="384" t="str">
        <f t="shared" si="17"/>
        <v>-</v>
      </c>
      <c r="AA31" s="384" t="str">
        <f t="shared" si="17"/>
        <v>-</v>
      </c>
      <c r="AB31" s="395" t="str">
        <f t="shared" si="17"/>
        <v>-</v>
      </c>
      <c r="AC31" s="965"/>
      <c r="AD31" s="225"/>
      <c r="AE31" s="225"/>
      <c r="AF31" s="225"/>
      <c r="AG31" s="225"/>
      <c r="AH31" s="225"/>
    </row>
    <row r="32" spans="1:34" ht="13.5" customHeight="1" thickBot="1" thickTop="1">
      <c r="A32" s="1671"/>
      <c r="B32" s="1682" t="s">
        <v>67</v>
      </c>
      <c r="C32" s="1683"/>
      <c r="D32" s="346"/>
      <c r="E32" s="346"/>
      <c r="F32" s="347"/>
      <c r="G32" s="348"/>
      <c r="H32" s="349"/>
      <c r="I32" s="378"/>
      <c r="J32" s="349"/>
      <c r="K32" s="378">
        <f>SUM(K24:K31)</f>
        <v>0</v>
      </c>
      <c r="L32" s="350"/>
      <c r="M32" s="377">
        <f>SUM(M24:M31)</f>
        <v>0</v>
      </c>
      <c r="N32" s="351"/>
      <c r="O32" s="1677"/>
      <c r="P32" s="1681"/>
      <c r="Q32" s="352" t="s">
        <v>68</v>
      </c>
      <c r="R32" s="379">
        <f aca="true" t="shared" si="19" ref="R32:AB32">SUM(R24:R31)</f>
        <v>0</v>
      </c>
      <c r="S32" s="379">
        <f t="shared" si="19"/>
        <v>0</v>
      </c>
      <c r="T32" s="379">
        <f t="shared" si="19"/>
        <v>0</v>
      </c>
      <c r="U32" s="379">
        <f t="shared" si="19"/>
        <v>0</v>
      </c>
      <c r="V32" s="379">
        <f t="shared" si="19"/>
        <v>0</v>
      </c>
      <c r="W32" s="379">
        <f t="shared" si="19"/>
        <v>0</v>
      </c>
      <c r="X32" s="379">
        <f t="shared" si="19"/>
        <v>0</v>
      </c>
      <c r="Y32" s="379">
        <f t="shared" si="19"/>
        <v>0</v>
      </c>
      <c r="Z32" s="379">
        <f t="shared" si="19"/>
        <v>0</v>
      </c>
      <c r="AA32" s="379">
        <f t="shared" si="19"/>
        <v>0</v>
      </c>
      <c r="AB32" s="379">
        <f t="shared" si="19"/>
        <v>0</v>
      </c>
      <c r="AC32" s="353"/>
      <c r="AD32" s="225"/>
      <c r="AE32" s="225"/>
      <c r="AF32" s="225"/>
      <c r="AG32" s="225"/>
      <c r="AH32" s="225"/>
    </row>
    <row r="33" spans="1:34" ht="13.5" customHeight="1">
      <c r="A33" s="1671"/>
      <c r="B33" s="1684" t="s">
        <v>396</v>
      </c>
      <c r="C33" s="918"/>
      <c r="D33" s="923"/>
      <c r="E33" s="919"/>
      <c r="F33" s="354">
        <f>D33*E33</f>
        <v>0</v>
      </c>
      <c r="G33" s="951"/>
      <c r="H33" s="344">
        <v>0</v>
      </c>
      <c r="I33" s="370" t="str">
        <f aca="true" t="shared" si="20" ref="I33:I39">IF(F33&lt;=0,"-",F33*(1-H33/100))</f>
        <v>-</v>
      </c>
      <c r="J33" s="952"/>
      <c r="K33" s="370" t="str">
        <f aca="true" t="shared" si="21" ref="K33:K45">IF(J33&lt;=0,"-",ROUND(I33/J33,0))</f>
        <v>-</v>
      </c>
      <c r="L33" s="954"/>
      <c r="M33" s="381" t="str">
        <f>IF(J33&lt;=0,"-",ROUND(F33*L33/J33,0))</f>
        <v>-</v>
      </c>
      <c r="N33" s="920"/>
      <c r="O33" s="1677"/>
      <c r="P33" s="1676" t="s">
        <v>69</v>
      </c>
      <c r="Q33" s="372" t="str">
        <f aca="true" t="shared" si="22" ref="Q33:Q45">IF(C33="","-",C33)</f>
        <v>-</v>
      </c>
      <c r="R33" s="371" t="str">
        <f aca="true" t="shared" si="23" ref="R33:AB45">(IF(R$23-$G33&lt;=0,"-",(IF(R$23-$G33&lt;=$J33,$K33,"-"))))</f>
        <v>-</v>
      </c>
      <c r="S33" s="371" t="str">
        <f t="shared" si="23"/>
        <v>-</v>
      </c>
      <c r="T33" s="371" t="str">
        <f t="shared" si="23"/>
        <v>-</v>
      </c>
      <c r="U33" s="371" t="str">
        <f t="shared" si="23"/>
        <v>-</v>
      </c>
      <c r="V33" s="371" t="str">
        <f t="shared" si="23"/>
        <v>-</v>
      </c>
      <c r="W33" s="371" t="str">
        <f t="shared" si="23"/>
        <v>-</v>
      </c>
      <c r="X33" s="371" t="str">
        <f t="shared" si="23"/>
        <v>-</v>
      </c>
      <c r="Y33" s="371" t="str">
        <f t="shared" si="23"/>
        <v>-</v>
      </c>
      <c r="Z33" s="371" t="str">
        <f t="shared" si="23"/>
        <v>-</v>
      </c>
      <c r="AA33" s="371" t="str">
        <f t="shared" si="23"/>
        <v>-</v>
      </c>
      <c r="AB33" s="371" t="str">
        <f t="shared" si="23"/>
        <v>-</v>
      </c>
      <c r="AC33" s="960"/>
      <c r="AD33" s="225"/>
      <c r="AE33" s="225"/>
      <c r="AF33" s="225"/>
      <c r="AG33" s="225"/>
      <c r="AH33" s="225"/>
    </row>
    <row r="34" spans="1:34" ht="13.5" customHeight="1">
      <c r="A34" s="1671"/>
      <c r="B34" s="1632"/>
      <c r="C34" s="918"/>
      <c r="D34" s="923"/>
      <c r="E34" s="919"/>
      <c r="F34" s="354">
        <f>D34*E34</f>
        <v>0</v>
      </c>
      <c r="G34" s="951"/>
      <c r="H34" s="344">
        <v>0</v>
      </c>
      <c r="I34" s="370" t="str">
        <f t="shared" si="20"/>
        <v>-</v>
      </c>
      <c r="J34" s="952"/>
      <c r="K34" s="370" t="str">
        <f t="shared" si="21"/>
        <v>-</v>
      </c>
      <c r="L34" s="954"/>
      <c r="M34" s="381" t="str">
        <f>IF(J34&lt;=0,"-",ROUND(F34*L34/J34,0))</f>
        <v>-</v>
      </c>
      <c r="N34" s="920"/>
      <c r="O34" s="1677"/>
      <c r="P34" s="1677"/>
      <c r="Q34" s="372" t="str">
        <f t="shared" si="22"/>
        <v>-</v>
      </c>
      <c r="R34" s="371" t="str">
        <f t="shared" si="23"/>
        <v>-</v>
      </c>
      <c r="S34" s="371" t="str">
        <f t="shared" si="23"/>
        <v>-</v>
      </c>
      <c r="T34" s="371" t="str">
        <f t="shared" si="23"/>
        <v>-</v>
      </c>
      <c r="U34" s="371" t="str">
        <f t="shared" si="23"/>
        <v>-</v>
      </c>
      <c r="V34" s="371" t="str">
        <f t="shared" si="23"/>
        <v>-</v>
      </c>
      <c r="W34" s="371" t="str">
        <f t="shared" si="23"/>
        <v>-</v>
      </c>
      <c r="X34" s="371" t="str">
        <f t="shared" si="23"/>
        <v>-</v>
      </c>
      <c r="Y34" s="371" t="str">
        <f t="shared" si="23"/>
        <v>-</v>
      </c>
      <c r="Z34" s="371" t="str">
        <f t="shared" si="23"/>
        <v>-</v>
      </c>
      <c r="AA34" s="371" t="str">
        <f t="shared" si="23"/>
        <v>-</v>
      </c>
      <c r="AB34" s="371" t="str">
        <f t="shared" si="23"/>
        <v>-</v>
      </c>
      <c r="AC34" s="960"/>
      <c r="AD34" s="393"/>
      <c r="AE34" s="393"/>
      <c r="AF34" s="393"/>
      <c r="AG34" s="393"/>
      <c r="AH34" s="225"/>
    </row>
    <row r="35" spans="1:34" ht="13.5" customHeight="1">
      <c r="A35" s="1671"/>
      <c r="B35" s="1632"/>
      <c r="C35" s="918"/>
      <c r="D35" s="923"/>
      <c r="E35" s="919"/>
      <c r="F35" s="354">
        <f>D35*E35</f>
        <v>0</v>
      </c>
      <c r="G35" s="951"/>
      <c r="H35" s="344">
        <v>0</v>
      </c>
      <c r="I35" s="370" t="str">
        <f t="shared" si="20"/>
        <v>-</v>
      </c>
      <c r="J35" s="952"/>
      <c r="K35" s="370" t="str">
        <f t="shared" si="21"/>
        <v>-</v>
      </c>
      <c r="L35" s="954"/>
      <c r="M35" s="381" t="str">
        <f aca="true" t="shared" si="24" ref="M35:M45">IF(J35&lt;=0,"-",ROUND(F35*L35/J35,0))</f>
        <v>-</v>
      </c>
      <c r="N35" s="920"/>
      <c r="O35" s="1677"/>
      <c r="P35" s="1677"/>
      <c r="Q35" s="372" t="str">
        <f t="shared" si="22"/>
        <v>-</v>
      </c>
      <c r="R35" s="371" t="str">
        <f t="shared" si="23"/>
        <v>-</v>
      </c>
      <c r="S35" s="371" t="str">
        <f t="shared" si="23"/>
        <v>-</v>
      </c>
      <c r="T35" s="371" t="str">
        <f t="shared" si="23"/>
        <v>-</v>
      </c>
      <c r="U35" s="371" t="str">
        <f t="shared" si="23"/>
        <v>-</v>
      </c>
      <c r="V35" s="371" t="str">
        <f t="shared" si="23"/>
        <v>-</v>
      </c>
      <c r="W35" s="371" t="str">
        <f t="shared" si="23"/>
        <v>-</v>
      </c>
      <c r="X35" s="371" t="str">
        <f t="shared" si="23"/>
        <v>-</v>
      </c>
      <c r="Y35" s="371" t="str">
        <f t="shared" si="23"/>
        <v>-</v>
      </c>
      <c r="Z35" s="371" t="str">
        <f t="shared" si="23"/>
        <v>-</v>
      </c>
      <c r="AA35" s="371" t="str">
        <f t="shared" si="23"/>
        <v>-</v>
      </c>
      <c r="AB35" s="371" t="str">
        <f t="shared" si="23"/>
        <v>-</v>
      </c>
      <c r="AC35" s="960"/>
      <c r="AD35" s="393"/>
      <c r="AE35" s="393"/>
      <c r="AF35" s="393"/>
      <c r="AG35" s="393"/>
      <c r="AH35" s="225"/>
    </row>
    <row r="36" spans="1:34" ht="13.5" customHeight="1">
      <c r="A36" s="1671"/>
      <c r="B36" s="1632"/>
      <c r="C36" s="918"/>
      <c r="D36" s="923"/>
      <c r="E36" s="919"/>
      <c r="F36" s="354">
        <f>D36*E36</f>
        <v>0</v>
      </c>
      <c r="G36" s="951"/>
      <c r="H36" s="344">
        <v>0</v>
      </c>
      <c r="I36" s="370" t="str">
        <f>IF(F36&lt;=0,"-",F36*(1-H36/100))</f>
        <v>-</v>
      </c>
      <c r="J36" s="952"/>
      <c r="K36" s="370" t="str">
        <f t="shared" si="21"/>
        <v>-</v>
      </c>
      <c r="L36" s="954"/>
      <c r="M36" s="381" t="str">
        <f t="shared" si="24"/>
        <v>-</v>
      </c>
      <c r="N36" s="920"/>
      <c r="O36" s="1677"/>
      <c r="P36" s="1677"/>
      <c r="Q36" s="372" t="str">
        <f t="shared" si="22"/>
        <v>-</v>
      </c>
      <c r="R36" s="371" t="str">
        <f t="shared" si="23"/>
        <v>-</v>
      </c>
      <c r="S36" s="371" t="str">
        <f t="shared" si="23"/>
        <v>-</v>
      </c>
      <c r="T36" s="371" t="str">
        <f t="shared" si="23"/>
        <v>-</v>
      </c>
      <c r="U36" s="371" t="str">
        <f t="shared" si="23"/>
        <v>-</v>
      </c>
      <c r="V36" s="371" t="str">
        <f t="shared" si="23"/>
        <v>-</v>
      </c>
      <c r="W36" s="371" t="str">
        <f t="shared" si="23"/>
        <v>-</v>
      </c>
      <c r="X36" s="371" t="str">
        <f t="shared" si="23"/>
        <v>-</v>
      </c>
      <c r="Y36" s="371" t="str">
        <f t="shared" si="23"/>
        <v>-</v>
      </c>
      <c r="Z36" s="371" t="str">
        <f t="shared" si="23"/>
        <v>-</v>
      </c>
      <c r="AA36" s="371" t="str">
        <f t="shared" si="23"/>
        <v>-</v>
      </c>
      <c r="AB36" s="371" t="str">
        <f t="shared" si="23"/>
        <v>-</v>
      </c>
      <c r="AC36" s="960"/>
      <c r="AD36" s="393"/>
      <c r="AE36" s="393"/>
      <c r="AF36" s="393"/>
      <c r="AG36" s="393"/>
      <c r="AH36" s="225"/>
    </row>
    <row r="37" spans="1:34" ht="13.5" customHeight="1">
      <c r="A37" s="1671"/>
      <c r="B37" s="1632"/>
      <c r="C37" s="918"/>
      <c r="D37" s="923"/>
      <c r="E37" s="919"/>
      <c r="F37" s="354">
        <f aca="true" t="shared" si="25" ref="F37:F45">D37*E37</f>
        <v>0</v>
      </c>
      <c r="G37" s="951"/>
      <c r="H37" s="344">
        <v>0</v>
      </c>
      <c r="I37" s="370" t="str">
        <f t="shared" si="20"/>
        <v>-</v>
      </c>
      <c r="J37" s="952"/>
      <c r="K37" s="370" t="str">
        <f t="shared" si="21"/>
        <v>-</v>
      </c>
      <c r="L37" s="954"/>
      <c r="M37" s="381" t="str">
        <f t="shared" si="24"/>
        <v>-</v>
      </c>
      <c r="N37" s="920"/>
      <c r="O37" s="1677"/>
      <c r="P37" s="1677"/>
      <c r="Q37" s="372" t="str">
        <f t="shared" si="22"/>
        <v>-</v>
      </c>
      <c r="R37" s="371" t="str">
        <f t="shared" si="23"/>
        <v>-</v>
      </c>
      <c r="S37" s="371" t="str">
        <f t="shared" si="23"/>
        <v>-</v>
      </c>
      <c r="T37" s="371" t="str">
        <f t="shared" si="23"/>
        <v>-</v>
      </c>
      <c r="U37" s="371" t="str">
        <f t="shared" si="23"/>
        <v>-</v>
      </c>
      <c r="V37" s="371" t="str">
        <f t="shared" si="23"/>
        <v>-</v>
      </c>
      <c r="W37" s="371" t="str">
        <f t="shared" si="23"/>
        <v>-</v>
      </c>
      <c r="X37" s="371" t="str">
        <f t="shared" si="23"/>
        <v>-</v>
      </c>
      <c r="Y37" s="371" t="str">
        <f t="shared" si="23"/>
        <v>-</v>
      </c>
      <c r="Z37" s="371" t="str">
        <f t="shared" si="23"/>
        <v>-</v>
      </c>
      <c r="AA37" s="371" t="str">
        <f t="shared" si="23"/>
        <v>-</v>
      </c>
      <c r="AB37" s="371" t="str">
        <f t="shared" si="23"/>
        <v>-</v>
      </c>
      <c r="AC37" s="960"/>
      <c r="AD37" s="393"/>
      <c r="AE37" s="393"/>
      <c r="AF37" s="393"/>
      <c r="AG37" s="393"/>
      <c r="AH37" s="225"/>
    </row>
    <row r="38" spans="1:34" ht="13.5" customHeight="1">
      <c r="A38" s="1671"/>
      <c r="B38" s="1632"/>
      <c r="C38" s="918"/>
      <c r="D38" s="923"/>
      <c r="E38" s="919"/>
      <c r="F38" s="354">
        <f t="shared" si="25"/>
        <v>0</v>
      </c>
      <c r="G38" s="951"/>
      <c r="H38" s="344">
        <v>0</v>
      </c>
      <c r="I38" s="370" t="str">
        <f t="shared" si="20"/>
        <v>-</v>
      </c>
      <c r="J38" s="952"/>
      <c r="K38" s="370" t="str">
        <f t="shared" si="21"/>
        <v>-</v>
      </c>
      <c r="L38" s="954"/>
      <c r="M38" s="381" t="str">
        <f t="shared" si="24"/>
        <v>-</v>
      </c>
      <c r="N38" s="920"/>
      <c r="O38" s="1677"/>
      <c r="P38" s="1677"/>
      <c r="Q38" s="372" t="str">
        <f t="shared" si="22"/>
        <v>-</v>
      </c>
      <c r="R38" s="371" t="str">
        <f t="shared" si="23"/>
        <v>-</v>
      </c>
      <c r="S38" s="371" t="str">
        <f t="shared" si="23"/>
        <v>-</v>
      </c>
      <c r="T38" s="371" t="str">
        <f t="shared" si="23"/>
        <v>-</v>
      </c>
      <c r="U38" s="371" t="str">
        <f t="shared" si="23"/>
        <v>-</v>
      </c>
      <c r="V38" s="371" t="str">
        <f t="shared" si="23"/>
        <v>-</v>
      </c>
      <c r="W38" s="371" t="str">
        <f t="shared" si="23"/>
        <v>-</v>
      </c>
      <c r="X38" s="371" t="str">
        <f t="shared" si="23"/>
        <v>-</v>
      </c>
      <c r="Y38" s="371" t="str">
        <f t="shared" si="23"/>
        <v>-</v>
      </c>
      <c r="Z38" s="371" t="str">
        <f t="shared" si="23"/>
        <v>-</v>
      </c>
      <c r="AA38" s="371" t="str">
        <f t="shared" si="23"/>
        <v>-</v>
      </c>
      <c r="AB38" s="371" t="str">
        <f t="shared" si="23"/>
        <v>-</v>
      </c>
      <c r="AC38" s="960"/>
      <c r="AD38" s="393"/>
      <c r="AE38" s="393"/>
      <c r="AF38" s="393"/>
      <c r="AG38" s="393"/>
      <c r="AH38" s="225"/>
    </row>
    <row r="39" spans="1:29" ht="13.5" customHeight="1">
      <c r="A39" s="1671"/>
      <c r="B39" s="1632"/>
      <c r="C39" s="918"/>
      <c r="D39" s="923"/>
      <c r="E39" s="919"/>
      <c r="F39" s="354">
        <f t="shared" si="25"/>
        <v>0</v>
      </c>
      <c r="G39" s="951"/>
      <c r="H39" s="344">
        <v>0</v>
      </c>
      <c r="I39" s="370" t="str">
        <f t="shared" si="20"/>
        <v>-</v>
      </c>
      <c r="J39" s="952"/>
      <c r="K39" s="370" t="str">
        <f t="shared" si="21"/>
        <v>-</v>
      </c>
      <c r="L39" s="954"/>
      <c r="M39" s="381" t="str">
        <f t="shared" si="24"/>
        <v>-</v>
      </c>
      <c r="N39" s="920"/>
      <c r="O39" s="1677"/>
      <c r="P39" s="1677"/>
      <c r="Q39" s="372" t="str">
        <f t="shared" si="22"/>
        <v>-</v>
      </c>
      <c r="R39" s="371" t="str">
        <f t="shared" si="23"/>
        <v>-</v>
      </c>
      <c r="S39" s="371" t="str">
        <f t="shared" si="23"/>
        <v>-</v>
      </c>
      <c r="T39" s="371" t="str">
        <f t="shared" si="23"/>
        <v>-</v>
      </c>
      <c r="U39" s="371" t="str">
        <f t="shared" si="23"/>
        <v>-</v>
      </c>
      <c r="V39" s="371" t="str">
        <f t="shared" si="23"/>
        <v>-</v>
      </c>
      <c r="W39" s="371" t="str">
        <f t="shared" si="23"/>
        <v>-</v>
      </c>
      <c r="X39" s="371" t="str">
        <f t="shared" si="23"/>
        <v>-</v>
      </c>
      <c r="Y39" s="371" t="str">
        <f t="shared" si="23"/>
        <v>-</v>
      </c>
      <c r="Z39" s="371" t="str">
        <f t="shared" si="23"/>
        <v>-</v>
      </c>
      <c r="AA39" s="371" t="str">
        <f t="shared" si="23"/>
        <v>-</v>
      </c>
      <c r="AB39" s="371" t="str">
        <f t="shared" si="23"/>
        <v>-</v>
      </c>
      <c r="AC39" s="960"/>
    </row>
    <row r="40" spans="1:29" ht="13.5" customHeight="1">
      <c r="A40" s="1671"/>
      <c r="B40" s="1632"/>
      <c r="C40" s="918"/>
      <c r="D40" s="923"/>
      <c r="E40" s="919"/>
      <c r="F40" s="354">
        <f t="shared" si="25"/>
        <v>0</v>
      </c>
      <c r="G40" s="951"/>
      <c r="H40" s="344">
        <v>0</v>
      </c>
      <c r="I40" s="370" t="str">
        <f aca="true" t="shared" si="26" ref="I40:I45">IF(F40&lt;=0,"-",F40*(1-H40/100))</f>
        <v>-</v>
      </c>
      <c r="J40" s="952"/>
      <c r="K40" s="370" t="str">
        <f t="shared" si="21"/>
        <v>-</v>
      </c>
      <c r="L40" s="954"/>
      <c r="M40" s="381" t="str">
        <f t="shared" si="24"/>
        <v>-</v>
      </c>
      <c r="N40" s="920"/>
      <c r="O40" s="1677"/>
      <c r="P40" s="1677"/>
      <c r="Q40" s="372" t="str">
        <f t="shared" si="22"/>
        <v>-</v>
      </c>
      <c r="R40" s="371" t="str">
        <f t="shared" si="23"/>
        <v>-</v>
      </c>
      <c r="S40" s="371" t="str">
        <f t="shared" si="23"/>
        <v>-</v>
      </c>
      <c r="T40" s="371" t="str">
        <f t="shared" si="23"/>
        <v>-</v>
      </c>
      <c r="U40" s="371" t="str">
        <f t="shared" si="23"/>
        <v>-</v>
      </c>
      <c r="V40" s="371" t="str">
        <f t="shared" si="23"/>
        <v>-</v>
      </c>
      <c r="W40" s="371" t="str">
        <f t="shared" si="23"/>
        <v>-</v>
      </c>
      <c r="X40" s="371" t="str">
        <f t="shared" si="23"/>
        <v>-</v>
      </c>
      <c r="Y40" s="371" t="str">
        <f t="shared" si="23"/>
        <v>-</v>
      </c>
      <c r="Z40" s="371" t="str">
        <f t="shared" si="23"/>
        <v>-</v>
      </c>
      <c r="AA40" s="371" t="str">
        <f t="shared" si="23"/>
        <v>-</v>
      </c>
      <c r="AB40" s="371" t="str">
        <f t="shared" si="23"/>
        <v>-</v>
      </c>
      <c r="AC40" s="960"/>
    </row>
    <row r="41" spans="1:29" ht="13.5" customHeight="1">
      <c r="A41" s="1671"/>
      <c r="B41" s="1632"/>
      <c r="C41" s="918"/>
      <c r="D41" s="923"/>
      <c r="E41" s="919"/>
      <c r="F41" s="354">
        <f t="shared" si="25"/>
        <v>0</v>
      </c>
      <c r="G41" s="951"/>
      <c r="H41" s="344">
        <v>0</v>
      </c>
      <c r="I41" s="370" t="str">
        <f t="shared" si="26"/>
        <v>-</v>
      </c>
      <c r="J41" s="952"/>
      <c r="K41" s="370" t="str">
        <f t="shared" si="21"/>
        <v>-</v>
      </c>
      <c r="L41" s="954"/>
      <c r="M41" s="381" t="str">
        <f t="shared" si="24"/>
        <v>-</v>
      </c>
      <c r="N41" s="920"/>
      <c r="O41" s="1677"/>
      <c r="P41" s="1677"/>
      <c r="Q41" s="372" t="str">
        <f t="shared" si="22"/>
        <v>-</v>
      </c>
      <c r="R41" s="371" t="str">
        <f t="shared" si="23"/>
        <v>-</v>
      </c>
      <c r="S41" s="371" t="str">
        <f t="shared" si="23"/>
        <v>-</v>
      </c>
      <c r="T41" s="371" t="str">
        <f t="shared" si="23"/>
        <v>-</v>
      </c>
      <c r="U41" s="371" t="str">
        <f t="shared" si="23"/>
        <v>-</v>
      </c>
      <c r="V41" s="371" t="str">
        <f t="shared" si="23"/>
        <v>-</v>
      </c>
      <c r="W41" s="371" t="str">
        <f t="shared" si="23"/>
        <v>-</v>
      </c>
      <c r="X41" s="371" t="str">
        <f t="shared" si="23"/>
        <v>-</v>
      </c>
      <c r="Y41" s="371" t="str">
        <f t="shared" si="23"/>
        <v>-</v>
      </c>
      <c r="Z41" s="371" t="str">
        <f t="shared" si="23"/>
        <v>-</v>
      </c>
      <c r="AA41" s="371" t="str">
        <f t="shared" si="23"/>
        <v>-</v>
      </c>
      <c r="AB41" s="371" t="str">
        <f t="shared" si="23"/>
        <v>-</v>
      </c>
      <c r="AC41" s="960"/>
    </row>
    <row r="42" spans="1:29" ht="13.5" customHeight="1">
      <c r="A42" s="1671"/>
      <c r="B42" s="1632"/>
      <c r="C42" s="918"/>
      <c r="D42" s="923"/>
      <c r="E42" s="919"/>
      <c r="F42" s="354">
        <f t="shared" si="25"/>
        <v>0</v>
      </c>
      <c r="G42" s="951"/>
      <c r="H42" s="344">
        <v>0</v>
      </c>
      <c r="I42" s="370" t="str">
        <f t="shared" si="26"/>
        <v>-</v>
      </c>
      <c r="J42" s="952"/>
      <c r="K42" s="370" t="str">
        <f t="shared" si="21"/>
        <v>-</v>
      </c>
      <c r="L42" s="954"/>
      <c r="M42" s="381" t="str">
        <f t="shared" si="24"/>
        <v>-</v>
      </c>
      <c r="N42" s="920"/>
      <c r="O42" s="1677"/>
      <c r="P42" s="1677"/>
      <c r="Q42" s="372" t="str">
        <f t="shared" si="22"/>
        <v>-</v>
      </c>
      <c r="R42" s="371" t="str">
        <f t="shared" si="23"/>
        <v>-</v>
      </c>
      <c r="S42" s="371" t="str">
        <f t="shared" si="23"/>
        <v>-</v>
      </c>
      <c r="T42" s="371" t="str">
        <f t="shared" si="23"/>
        <v>-</v>
      </c>
      <c r="U42" s="371" t="str">
        <f t="shared" si="23"/>
        <v>-</v>
      </c>
      <c r="V42" s="371" t="str">
        <f t="shared" si="23"/>
        <v>-</v>
      </c>
      <c r="W42" s="371" t="str">
        <f t="shared" si="23"/>
        <v>-</v>
      </c>
      <c r="X42" s="371" t="str">
        <f t="shared" si="23"/>
        <v>-</v>
      </c>
      <c r="Y42" s="371" t="str">
        <f t="shared" si="23"/>
        <v>-</v>
      </c>
      <c r="Z42" s="371" t="str">
        <f t="shared" si="23"/>
        <v>-</v>
      </c>
      <c r="AA42" s="371" t="str">
        <f t="shared" si="23"/>
        <v>-</v>
      </c>
      <c r="AB42" s="371" t="str">
        <f t="shared" si="23"/>
        <v>-</v>
      </c>
      <c r="AC42" s="960"/>
    </row>
    <row r="43" spans="1:29" ht="13.5" customHeight="1">
      <c r="A43" s="1671"/>
      <c r="B43" s="1632"/>
      <c r="C43" s="918"/>
      <c r="D43" s="923"/>
      <c r="E43" s="919"/>
      <c r="F43" s="354">
        <f t="shared" si="25"/>
        <v>0</v>
      </c>
      <c r="G43" s="951"/>
      <c r="H43" s="344">
        <v>0</v>
      </c>
      <c r="I43" s="370" t="str">
        <f t="shared" si="26"/>
        <v>-</v>
      </c>
      <c r="J43" s="952"/>
      <c r="K43" s="370" t="str">
        <f>IF(J43&lt;=0,"-",ROUND(I43/J43,0))</f>
        <v>-</v>
      </c>
      <c r="L43" s="954"/>
      <c r="M43" s="381" t="str">
        <f>IF(J43&lt;=0,"-",ROUND(F43*L43/J43,0))</f>
        <v>-</v>
      </c>
      <c r="N43" s="920"/>
      <c r="O43" s="1677"/>
      <c r="P43" s="1677"/>
      <c r="Q43" s="372" t="str">
        <f t="shared" si="22"/>
        <v>-</v>
      </c>
      <c r="R43" s="371" t="str">
        <f t="shared" si="23"/>
        <v>-</v>
      </c>
      <c r="S43" s="371" t="str">
        <f t="shared" si="23"/>
        <v>-</v>
      </c>
      <c r="T43" s="371" t="str">
        <f t="shared" si="23"/>
        <v>-</v>
      </c>
      <c r="U43" s="371" t="str">
        <f t="shared" si="23"/>
        <v>-</v>
      </c>
      <c r="V43" s="371" t="str">
        <f t="shared" si="23"/>
        <v>-</v>
      </c>
      <c r="W43" s="371" t="str">
        <f t="shared" si="23"/>
        <v>-</v>
      </c>
      <c r="X43" s="371" t="str">
        <f t="shared" si="23"/>
        <v>-</v>
      </c>
      <c r="Y43" s="371" t="str">
        <f t="shared" si="23"/>
        <v>-</v>
      </c>
      <c r="Z43" s="371" t="str">
        <f t="shared" si="23"/>
        <v>-</v>
      </c>
      <c r="AA43" s="371" t="str">
        <f t="shared" si="23"/>
        <v>-</v>
      </c>
      <c r="AB43" s="371" t="str">
        <f t="shared" si="23"/>
        <v>-</v>
      </c>
      <c r="AC43" s="960"/>
    </row>
    <row r="44" spans="1:29" ht="13.5" customHeight="1">
      <c r="A44" s="1671"/>
      <c r="B44" s="1632"/>
      <c r="C44" s="918"/>
      <c r="D44" s="923"/>
      <c r="E44" s="919"/>
      <c r="F44" s="354">
        <f t="shared" si="25"/>
        <v>0</v>
      </c>
      <c r="G44" s="951"/>
      <c r="H44" s="344">
        <v>0</v>
      </c>
      <c r="I44" s="370" t="str">
        <f t="shared" si="26"/>
        <v>-</v>
      </c>
      <c r="J44" s="952"/>
      <c r="K44" s="370" t="str">
        <f t="shared" si="21"/>
        <v>-</v>
      </c>
      <c r="L44" s="954"/>
      <c r="M44" s="381" t="str">
        <f t="shared" si="24"/>
        <v>-</v>
      </c>
      <c r="N44" s="920"/>
      <c r="O44" s="1677"/>
      <c r="P44" s="1677"/>
      <c r="Q44" s="372" t="str">
        <f t="shared" si="22"/>
        <v>-</v>
      </c>
      <c r="R44" s="371" t="str">
        <f t="shared" si="23"/>
        <v>-</v>
      </c>
      <c r="S44" s="371" t="str">
        <f t="shared" si="23"/>
        <v>-</v>
      </c>
      <c r="T44" s="371" t="str">
        <f t="shared" si="23"/>
        <v>-</v>
      </c>
      <c r="U44" s="371" t="str">
        <f t="shared" si="23"/>
        <v>-</v>
      </c>
      <c r="V44" s="371" t="str">
        <f t="shared" si="23"/>
        <v>-</v>
      </c>
      <c r="W44" s="371" t="str">
        <f t="shared" si="23"/>
        <v>-</v>
      </c>
      <c r="X44" s="371" t="str">
        <f t="shared" si="23"/>
        <v>-</v>
      </c>
      <c r="Y44" s="371" t="str">
        <f t="shared" si="23"/>
        <v>-</v>
      </c>
      <c r="Z44" s="371" t="str">
        <f t="shared" si="23"/>
        <v>-</v>
      </c>
      <c r="AA44" s="371" t="str">
        <f t="shared" si="23"/>
        <v>-</v>
      </c>
      <c r="AB44" s="371" t="str">
        <f t="shared" si="23"/>
        <v>-</v>
      </c>
      <c r="AC44" s="960"/>
    </row>
    <row r="45" spans="1:29" ht="13.5" customHeight="1" thickBot="1">
      <c r="A45" s="1671"/>
      <c r="B45" s="1632"/>
      <c r="C45" s="918"/>
      <c r="D45" s="923"/>
      <c r="E45" s="919"/>
      <c r="F45" s="354">
        <f t="shared" si="25"/>
        <v>0</v>
      </c>
      <c r="G45" s="951"/>
      <c r="H45" s="344">
        <v>0</v>
      </c>
      <c r="I45" s="370" t="str">
        <f t="shared" si="26"/>
        <v>-</v>
      </c>
      <c r="J45" s="952"/>
      <c r="K45" s="370" t="str">
        <f t="shared" si="21"/>
        <v>-</v>
      </c>
      <c r="L45" s="954"/>
      <c r="M45" s="381" t="str">
        <f t="shared" si="24"/>
        <v>-</v>
      </c>
      <c r="N45" s="920"/>
      <c r="O45" s="1677"/>
      <c r="P45" s="1677"/>
      <c r="Q45" s="372" t="str">
        <f t="shared" si="22"/>
        <v>-</v>
      </c>
      <c r="R45" s="371" t="str">
        <f t="shared" si="23"/>
        <v>-</v>
      </c>
      <c r="S45" s="371" t="str">
        <f t="shared" si="23"/>
        <v>-</v>
      </c>
      <c r="T45" s="371" t="str">
        <f t="shared" si="23"/>
        <v>-</v>
      </c>
      <c r="U45" s="371" t="str">
        <f t="shared" si="23"/>
        <v>-</v>
      </c>
      <c r="V45" s="371" t="str">
        <f t="shared" si="23"/>
        <v>-</v>
      </c>
      <c r="W45" s="371" t="str">
        <f t="shared" si="23"/>
        <v>-</v>
      </c>
      <c r="X45" s="371" t="str">
        <f t="shared" si="23"/>
        <v>-</v>
      </c>
      <c r="Y45" s="371" t="str">
        <f t="shared" si="23"/>
        <v>-</v>
      </c>
      <c r="Z45" s="371" t="str">
        <f t="shared" si="23"/>
        <v>-</v>
      </c>
      <c r="AA45" s="371" t="str">
        <f t="shared" si="23"/>
        <v>-</v>
      </c>
      <c r="AB45" s="371" t="str">
        <f t="shared" si="23"/>
        <v>-</v>
      </c>
      <c r="AC45" s="960"/>
    </row>
    <row r="46" spans="1:29" ht="13.5" customHeight="1" thickBot="1">
      <c r="A46" s="1672"/>
      <c r="B46" s="1682" t="s">
        <v>70</v>
      </c>
      <c r="C46" s="1683"/>
      <c r="D46" s="346"/>
      <c r="E46" s="346"/>
      <c r="F46" s="347"/>
      <c r="G46" s="348"/>
      <c r="H46" s="349"/>
      <c r="I46" s="378"/>
      <c r="J46" s="349"/>
      <c r="K46" s="377">
        <f>SUM(K33:K45)</f>
        <v>0</v>
      </c>
      <c r="L46" s="350"/>
      <c r="M46" s="377">
        <f>SUM(M33:M45)</f>
        <v>0</v>
      </c>
      <c r="N46" s="351"/>
      <c r="O46" s="1677"/>
      <c r="P46" s="1678"/>
      <c r="Q46" s="355" t="s">
        <v>71</v>
      </c>
      <c r="R46" s="385">
        <f aca="true" t="shared" si="27" ref="R46:AB46">SUM(R33:R45)</f>
        <v>0</v>
      </c>
      <c r="S46" s="385">
        <f t="shared" si="27"/>
        <v>0</v>
      </c>
      <c r="T46" s="385">
        <f t="shared" si="27"/>
        <v>0</v>
      </c>
      <c r="U46" s="385">
        <f t="shared" si="27"/>
        <v>0</v>
      </c>
      <c r="V46" s="385">
        <f t="shared" si="27"/>
        <v>0</v>
      </c>
      <c r="W46" s="385">
        <f t="shared" si="27"/>
        <v>0</v>
      </c>
      <c r="X46" s="385">
        <f t="shared" si="27"/>
        <v>0</v>
      </c>
      <c r="Y46" s="385">
        <f t="shared" si="27"/>
        <v>0</v>
      </c>
      <c r="Z46" s="385">
        <f t="shared" si="27"/>
        <v>0</v>
      </c>
      <c r="AA46" s="385">
        <f t="shared" si="27"/>
        <v>0</v>
      </c>
      <c r="AB46" s="386">
        <f t="shared" si="27"/>
        <v>0</v>
      </c>
      <c r="AC46" s="964"/>
    </row>
    <row r="47" spans="1:29" ht="13.5" customHeight="1" thickBot="1">
      <c r="A47" s="225"/>
      <c r="B47" s="202"/>
      <c r="C47" s="202"/>
      <c r="D47" s="356"/>
      <c r="E47" s="356"/>
      <c r="F47" s="357"/>
      <c r="G47" s="358"/>
      <c r="H47" s="359"/>
      <c r="I47" s="357"/>
      <c r="J47" s="359"/>
      <c r="K47" s="387"/>
      <c r="L47" s="296"/>
      <c r="M47" s="387"/>
      <c r="N47" s="360"/>
      <c r="O47" s="1678"/>
      <c r="P47" s="1686" t="s">
        <v>317</v>
      </c>
      <c r="Q47" s="1687"/>
      <c r="R47" s="388">
        <f>R32+R46</f>
        <v>0</v>
      </c>
      <c r="S47" s="396">
        <f aca="true" t="shared" si="28" ref="S47:AB47">S32+S46</f>
        <v>0</v>
      </c>
      <c r="T47" s="396">
        <f t="shared" si="28"/>
        <v>0</v>
      </c>
      <c r="U47" s="396">
        <f t="shared" si="28"/>
        <v>0</v>
      </c>
      <c r="V47" s="396">
        <f t="shared" si="28"/>
        <v>0</v>
      </c>
      <c r="W47" s="396">
        <f t="shared" si="28"/>
        <v>0</v>
      </c>
      <c r="X47" s="396">
        <f t="shared" si="28"/>
        <v>0</v>
      </c>
      <c r="Y47" s="396">
        <f t="shared" si="28"/>
        <v>0</v>
      </c>
      <c r="Z47" s="396">
        <f t="shared" si="28"/>
        <v>0</v>
      </c>
      <c r="AA47" s="396">
        <f t="shared" si="28"/>
        <v>0</v>
      </c>
      <c r="AB47" s="397">
        <f t="shared" si="28"/>
        <v>0</v>
      </c>
      <c r="AC47" s="361"/>
    </row>
    <row r="48" spans="1:29" ht="20.25" customHeight="1" thickBot="1">
      <c r="A48" s="290" t="s">
        <v>322</v>
      </c>
      <c r="B48" s="202"/>
      <c r="C48" s="202"/>
      <c r="D48" s="356"/>
      <c r="E48" s="356"/>
      <c r="F48" s="357"/>
      <c r="G48" s="336" t="s">
        <v>52</v>
      </c>
      <c r="H48" s="1659">
        <f>H21</f>
        <v>0</v>
      </c>
      <c r="I48" s="1659"/>
      <c r="K48" s="293" t="s">
        <v>53</v>
      </c>
      <c r="L48" s="1660">
        <f>L21</f>
        <v>0</v>
      </c>
      <c r="M48" s="1661"/>
      <c r="N48" s="159" t="s">
        <v>54</v>
      </c>
      <c r="O48" s="290" t="s">
        <v>322</v>
      </c>
      <c r="P48" s="356"/>
      <c r="Q48" s="356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17"/>
    </row>
    <row r="49" spans="1:29" ht="13.5" customHeight="1">
      <c r="A49" s="1690" t="s">
        <v>221</v>
      </c>
      <c r="B49" s="1691"/>
      <c r="C49" s="1692"/>
      <c r="D49" s="1688" t="s">
        <v>55</v>
      </c>
      <c r="E49" s="1688" t="s">
        <v>56</v>
      </c>
      <c r="F49" s="337" t="s">
        <v>57</v>
      </c>
      <c r="G49" s="338" t="s">
        <v>58</v>
      </c>
      <c r="H49" s="338" t="s">
        <v>59</v>
      </c>
      <c r="I49" s="339" t="s">
        <v>60</v>
      </c>
      <c r="J49" s="338" t="s">
        <v>61</v>
      </c>
      <c r="K49" s="339" t="s">
        <v>62</v>
      </c>
      <c r="L49" s="339" t="s">
        <v>63</v>
      </c>
      <c r="M49" s="339" t="s">
        <v>64</v>
      </c>
      <c r="N49" s="1668" t="s">
        <v>65</v>
      </c>
      <c r="O49" s="1662" t="s">
        <v>220</v>
      </c>
      <c r="P49" s="1663"/>
      <c r="Q49" s="1664"/>
      <c r="R49" s="853">
        <f aca="true" t="shared" si="29" ref="R49:AB49">R50-1988</f>
        <v>29</v>
      </c>
      <c r="S49" s="854">
        <f t="shared" si="29"/>
        <v>30</v>
      </c>
      <c r="T49" s="854">
        <f t="shared" si="29"/>
        <v>31</v>
      </c>
      <c r="U49" s="854">
        <f t="shared" si="29"/>
        <v>32</v>
      </c>
      <c r="V49" s="854">
        <f t="shared" si="29"/>
        <v>33</v>
      </c>
      <c r="W49" s="854">
        <f t="shared" si="29"/>
        <v>34</v>
      </c>
      <c r="X49" s="854">
        <f t="shared" si="29"/>
        <v>35</v>
      </c>
      <c r="Y49" s="854">
        <f t="shared" si="29"/>
        <v>36</v>
      </c>
      <c r="Z49" s="854">
        <f t="shared" si="29"/>
        <v>37</v>
      </c>
      <c r="AA49" s="854">
        <f t="shared" si="29"/>
        <v>38</v>
      </c>
      <c r="AB49" s="854">
        <f t="shared" si="29"/>
        <v>39</v>
      </c>
      <c r="AC49" s="1696" t="s">
        <v>8</v>
      </c>
    </row>
    <row r="50" spans="1:29" ht="13.5" customHeight="1" thickBot="1">
      <c r="A50" s="1693"/>
      <c r="B50" s="1694"/>
      <c r="C50" s="1695"/>
      <c r="D50" s="1689"/>
      <c r="E50" s="1689"/>
      <c r="F50" s="342" t="s">
        <v>455</v>
      </c>
      <c r="G50" s="343" t="s">
        <v>66</v>
      </c>
      <c r="H50" s="341" t="s">
        <v>456</v>
      </c>
      <c r="I50" s="341" t="s">
        <v>457</v>
      </c>
      <c r="J50" s="341" t="s">
        <v>458</v>
      </c>
      <c r="K50" s="341" t="s">
        <v>459</v>
      </c>
      <c r="L50" s="341" t="s">
        <v>460</v>
      </c>
      <c r="M50" s="341" t="s">
        <v>461</v>
      </c>
      <c r="N50" s="1669"/>
      <c r="O50" s="1665"/>
      <c r="P50" s="1666"/>
      <c r="Q50" s="1667"/>
      <c r="R50" s="966">
        <f>R23</f>
        <v>2017</v>
      </c>
      <c r="S50" s="967">
        <f aca="true" t="shared" si="30" ref="S50:AB50">R50+1</f>
        <v>2018</v>
      </c>
      <c r="T50" s="967">
        <f t="shared" si="30"/>
        <v>2019</v>
      </c>
      <c r="U50" s="967">
        <f t="shared" si="30"/>
        <v>2020</v>
      </c>
      <c r="V50" s="967">
        <f t="shared" si="30"/>
        <v>2021</v>
      </c>
      <c r="W50" s="967">
        <f t="shared" si="30"/>
        <v>2022</v>
      </c>
      <c r="X50" s="967">
        <f t="shared" si="30"/>
        <v>2023</v>
      </c>
      <c r="Y50" s="967">
        <f t="shared" si="30"/>
        <v>2024</v>
      </c>
      <c r="Z50" s="967">
        <f t="shared" si="30"/>
        <v>2025</v>
      </c>
      <c r="AA50" s="967">
        <f t="shared" si="30"/>
        <v>2026</v>
      </c>
      <c r="AB50" s="967">
        <f t="shared" si="30"/>
        <v>2027</v>
      </c>
      <c r="AC50" s="1697"/>
    </row>
    <row r="51" spans="1:29" ht="13.5" customHeight="1">
      <c r="A51" s="1670" t="s">
        <v>38</v>
      </c>
      <c r="B51" s="1673" t="s">
        <v>318</v>
      </c>
      <c r="C51" s="931"/>
      <c r="D51" s="931"/>
      <c r="E51" s="932"/>
      <c r="F51" s="933"/>
      <c r="G51" s="958"/>
      <c r="H51" s="952"/>
      <c r="I51" s="381" t="str">
        <f aca="true" t="shared" si="31" ref="I51:I61">IF(F51&lt;=0,"-",F51*(1-H51/100))</f>
        <v>-</v>
      </c>
      <c r="J51" s="896"/>
      <c r="K51" s="370" t="str">
        <f aca="true" t="shared" si="32" ref="K51:K61">IF(J51&lt;=0,"-",ROUND(I51/J51,0))</f>
        <v>-</v>
      </c>
      <c r="L51" s="954"/>
      <c r="M51" s="370" t="str">
        <f>IF(J51&lt;=0,"-",ROUND(F51*L51/J51,0))</f>
        <v>-</v>
      </c>
      <c r="N51" s="937"/>
      <c r="O51" s="1676" t="s">
        <v>38</v>
      </c>
      <c r="P51" s="1679" t="s">
        <v>319</v>
      </c>
      <c r="Q51" s="399" t="str">
        <f aca="true" t="shared" si="33" ref="Q51:Q61">IF(C51="","-",C51)</f>
        <v>-</v>
      </c>
      <c r="R51" s="371" t="str">
        <f aca="true" t="shared" si="34" ref="R51:AB51">(IF(R4-$G$51&lt;=0,"-",(IF(R4-$G$51&lt;=$J$51,$K$51,"-"))))</f>
        <v>-</v>
      </c>
      <c r="S51" s="371" t="str">
        <f t="shared" si="34"/>
        <v>-</v>
      </c>
      <c r="T51" s="371" t="str">
        <f t="shared" si="34"/>
        <v>-</v>
      </c>
      <c r="U51" s="371" t="str">
        <f t="shared" si="34"/>
        <v>-</v>
      </c>
      <c r="V51" s="371" t="str">
        <f t="shared" si="34"/>
        <v>-</v>
      </c>
      <c r="W51" s="371" t="str">
        <f t="shared" si="34"/>
        <v>-</v>
      </c>
      <c r="X51" s="371" t="str">
        <f t="shared" si="34"/>
        <v>-</v>
      </c>
      <c r="Y51" s="371" t="str">
        <f t="shared" si="34"/>
        <v>-</v>
      </c>
      <c r="Z51" s="371" t="str">
        <f t="shared" si="34"/>
        <v>-</v>
      </c>
      <c r="AA51" s="371" t="str">
        <f t="shared" si="34"/>
        <v>-</v>
      </c>
      <c r="AB51" s="400" t="str">
        <f t="shared" si="34"/>
        <v>-</v>
      </c>
      <c r="AC51" s="968"/>
    </row>
    <row r="52" spans="1:29" ht="13.5" customHeight="1">
      <c r="A52" s="1671"/>
      <c r="B52" s="1674"/>
      <c r="C52" s="922"/>
      <c r="D52" s="922"/>
      <c r="E52" s="934"/>
      <c r="F52" s="928"/>
      <c r="G52" s="950"/>
      <c r="H52" s="952"/>
      <c r="I52" s="381" t="str">
        <f t="shared" si="31"/>
        <v>-</v>
      </c>
      <c r="J52" s="953"/>
      <c r="K52" s="370" t="str">
        <f t="shared" si="32"/>
        <v>-</v>
      </c>
      <c r="L52" s="955"/>
      <c r="M52" s="370" t="str">
        <f>IF(J52&lt;=0,"-",ROUND(F52*L52/J52,0))</f>
        <v>-</v>
      </c>
      <c r="N52" s="926"/>
      <c r="O52" s="1677"/>
      <c r="P52" s="1680"/>
      <c r="Q52" s="376" t="str">
        <f t="shared" si="33"/>
        <v>-</v>
      </c>
      <c r="R52" s="371" t="str">
        <f aca="true" t="shared" si="35" ref="R52:AB52">(IF(R4-$G$52&lt;=0,"-",(IF(R4-$G$52&lt;=$J$52,$K$52,"-"))))</f>
        <v>-</v>
      </c>
      <c r="S52" s="371" t="str">
        <f t="shared" si="35"/>
        <v>-</v>
      </c>
      <c r="T52" s="371" t="str">
        <f t="shared" si="35"/>
        <v>-</v>
      </c>
      <c r="U52" s="371" t="str">
        <f t="shared" si="35"/>
        <v>-</v>
      </c>
      <c r="V52" s="371" t="str">
        <f t="shared" si="35"/>
        <v>-</v>
      </c>
      <c r="W52" s="371" t="str">
        <f t="shared" si="35"/>
        <v>-</v>
      </c>
      <c r="X52" s="371" t="str">
        <f t="shared" si="35"/>
        <v>-</v>
      </c>
      <c r="Y52" s="371" t="str">
        <f t="shared" si="35"/>
        <v>-</v>
      </c>
      <c r="Z52" s="371" t="str">
        <f t="shared" si="35"/>
        <v>-</v>
      </c>
      <c r="AA52" s="371" t="str">
        <f t="shared" si="35"/>
        <v>-</v>
      </c>
      <c r="AB52" s="400" t="str">
        <f t="shared" si="35"/>
        <v>-</v>
      </c>
      <c r="AC52" s="961"/>
    </row>
    <row r="53" spans="1:29" ht="13.5" customHeight="1">
      <c r="A53" s="1671"/>
      <c r="B53" s="1674"/>
      <c r="C53" s="922"/>
      <c r="D53" s="922"/>
      <c r="E53" s="934"/>
      <c r="F53" s="928"/>
      <c r="G53" s="950"/>
      <c r="H53" s="952"/>
      <c r="I53" s="381" t="str">
        <f t="shared" si="31"/>
        <v>-</v>
      </c>
      <c r="J53" s="953"/>
      <c r="K53" s="370" t="str">
        <f t="shared" si="32"/>
        <v>-</v>
      </c>
      <c r="L53" s="955"/>
      <c r="M53" s="370" t="str">
        <f>IF(J53&lt;=0,"-",ROUND(F53*L53/J53,0))</f>
        <v>-</v>
      </c>
      <c r="N53" s="926"/>
      <c r="O53" s="1677"/>
      <c r="P53" s="1680"/>
      <c r="Q53" s="376" t="str">
        <f t="shared" si="33"/>
        <v>-</v>
      </c>
      <c r="R53" s="371" t="str">
        <f aca="true" t="shared" si="36" ref="R53:AB53">(IF(R4-$G$53&lt;=0,"-",(IF(R4-$G$53&lt;=$J$53,$K$53,"-"))))</f>
        <v>-</v>
      </c>
      <c r="S53" s="371" t="str">
        <f t="shared" si="36"/>
        <v>-</v>
      </c>
      <c r="T53" s="371" t="str">
        <f t="shared" si="36"/>
        <v>-</v>
      </c>
      <c r="U53" s="371" t="str">
        <f t="shared" si="36"/>
        <v>-</v>
      </c>
      <c r="V53" s="371" t="str">
        <f t="shared" si="36"/>
        <v>-</v>
      </c>
      <c r="W53" s="371" t="str">
        <f t="shared" si="36"/>
        <v>-</v>
      </c>
      <c r="X53" s="371" t="str">
        <f t="shared" si="36"/>
        <v>-</v>
      </c>
      <c r="Y53" s="371" t="str">
        <f t="shared" si="36"/>
        <v>-</v>
      </c>
      <c r="Z53" s="371" t="str">
        <f t="shared" si="36"/>
        <v>-</v>
      </c>
      <c r="AA53" s="371" t="str">
        <f t="shared" si="36"/>
        <v>-</v>
      </c>
      <c r="AB53" s="400" t="str">
        <f t="shared" si="36"/>
        <v>-</v>
      </c>
      <c r="AC53" s="961"/>
    </row>
    <row r="54" spans="1:29" ht="13.5" customHeight="1">
      <c r="A54" s="1671"/>
      <c r="B54" s="1674"/>
      <c r="C54" s="922"/>
      <c r="D54" s="922"/>
      <c r="E54" s="934"/>
      <c r="F54" s="928"/>
      <c r="G54" s="950"/>
      <c r="H54" s="952"/>
      <c r="I54" s="381" t="str">
        <f t="shared" si="31"/>
        <v>-</v>
      </c>
      <c r="J54" s="953"/>
      <c r="K54" s="370" t="str">
        <f t="shared" si="32"/>
        <v>-</v>
      </c>
      <c r="L54" s="955"/>
      <c r="M54" s="370" t="str">
        <f aca="true" t="shared" si="37" ref="M54:M60">IF(J54&lt;=0,"-",ROUND(F54*L54/J54,0))</f>
        <v>-</v>
      </c>
      <c r="N54" s="926"/>
      <c r="O54" s="1677"/>
      <c r="P54" s="1680"/>
      <c r="Q54" s="376" t="str">
        <f t="shared" si="33"/>
        <v>-</v>
      </c>
      <c r="R54" s="371" t="str">
        <f aca="true" t="shared" si="38" ref="R54:AB54">(IF(R4-$G$54&lt;=0,"-",(IF(R4-$G$54&lt;=$J$54,$K$54,"-"))))</f>
        <v>-</v>
      </c>
      <c r="S54" s="371" t="str">
        <f t="shared" si="38"/>
        <v>-</v>
      </c>
      <c r="T54" s="371" t="str">
        <f t="shared" si="38"/>
        <v>-</v>
      </c>
      <c r="U54" s="371" t="str">
        <f t="shared" si="38"/>
        <v>-</v>
      </c>
      <c r="V54" s="371" t="str">
        <f t="shared" si="38"/>
        <v>-</v>
      </c>
      <c r="W54" s="371" t="str">
        <f t="shared" si="38"/>
        <v>-</v>
      </c>
      <c r="X54" s="371" t="str">
        <f t="shared" si="38"/>
        <v>-</v>
      </c>
      <c r="Y54" s="371" t="str">
        <f t="shared" si="38"/>
        <v>-</v>
      </c>
      <c r="Z54" s="371" t="str">
        <f t="shared" si="38"/>
        <v>-</v>
      </c>
      <c r="AA54" s="371" t="str">
        <f t="shared" si="38"/>
        <v>-</v>
      </c>
      <c r="AB54" s="371" t="str">
        <f t="shared" si="38"/>
        <v>-</v>
      </c>
      <c r="AC54" s="961"/>
    </row>
    <row r="55" spans="1:29" ht="13.5" customHeight="1">
      <c r="A55" s="1671"/>
      <c r="B55" s="1674"/>
      <c r="C55" s="922"/>
      <c r="D55" s="922"/>
      <c r="E55" s="934"/>
      <c r="F55" s="928"/>
      <c r="G55" s="950"/>
      <c r="H55" s="952"/>
      <c r="I55" s="381" t="str">
        <f t="shared" si="31"/>
        <v>-</v>
      </c>
      <c r="J55" s="953"/>
      <c r="K55" s="370" t="str">
        <f t="shared" si="32"/>
        <v>-</v>
      </c>
      <c r="L55" s="955"/>
      <c r="M55" s="370" t="str">
        <f t="shared" si="37"/>
        <v>-</v>
      </c>
      <c r="N55" s="926"/>
      <c r="O55" s="1677"/>
      <c r="P55" s="1680"/>
      <c r="Q55" s="376" t="str">
        <f t="shared" si="33"/>
        <v>-</v>
      </c>
      <c r="R55" s="371" t="str">
        <f aca="true" t="shared" si="39" ref="R55:AB55">(IF(R4-$G$55&lt;=0,"-",(IF(R4-$G$55&lt;=$J$55,$K$55,"-"))))</f>
        <v>-</v>
      </c>
      <c r="S55" s="371" t="str">
        <f t="shared" si="39"/>
        <v>-</v>
      </c>
      <c r="T55" s="371" t="str">
        <f t="shared" si="39"/>
        <v>-</v>
      </c>
      <c r="U55" s="371" t="str">
        <f t="shared" si="39"/>
        <v>-</v>
      </c>
      <c r="V55" s="371" t="str">
        <f t="shared" si="39"/>
        <v>-</v>
      </c>
      <c r="W55" s="371" t="str">
        <f t="shared" si="39"/>
        <v>-</v>
      </c>
      <c r="X55" s="371" t="str">
        <f t="shared" si="39"/>
        <v>-</v>
      </c>
      <c r="Y55" s="371" t="str">
        <f t="shared" si="39"/>
        <v>-</v>
      </c>
      <c r="Z55" s="371" t="str">
        <f t="shared" si="39"/>
        <v>-</v>
      </c>
      <c r="AA55" s="371" t="str">
        <f t="shared" si="39"/>
        <v>-</v>
      </c>
      <c r="AB55" s="371" t="str">
        <f t="shared" si="39"/>
        <v>-</v>
      </c>
      <c r="AC55" s="961"/>
    </row>
    <row r="56" spans="1:29" ht="13.5" customHeight="1">
      <c r="A56" s="1671"/>
      <c r="B56" s="1674"/>
      <c r="C56" s="922"/>
      <c r="D56" s="922"/>
      <c r="E56" s="934"/>
      <c r="F56" s="928"/>
      <c r="G56" s="950"/>
      <c r="H56" s="952"/>
      <c r="I56" s="381" t="str">
        <f t="shared" si="31"/>
        <v>-</v>
      </c>
      <c r="J56" s="953"/>
      <c r="K56" s="370" t="str">
        <f t="shared" si="32"/>
        <v>-</v>
      </c>
      <c r="L56" s="955"/>
      <c r="M56" s="370" t="str">
        <f>IF(J56&lt;=0,"-",ROUND(F56*L56/J56,0))</f>
        <v>-</v>
      </c>
      <c r="N56" s="926"/>
      <c r="O56" s="1677"/>
      <c r="P56" s="1680"/>
      <c r="Q56" s="376" t="str">
        <f t="shared" si="33"/>
        <v>-</v>
      </c>
      <c r="R56" s="371" t="str">
        <f aca="true" t="shared" si="40" ref="R56:AB56">(IF(R4-$G$56&lt;=0,"-",(IF(R4-$G$56&lt;=$J$56,$K$56,"-"))))</f>
        <v>-</v>
      </c>
      <c r="S56" s="371" t="str">
        <f t="shared" si="40"/>
        <v>-</v>
      </c>
      <c r="T56" s="371" t="str">
        <f t="shared" si="40"/>
        <v>-</v>
      </c>
      <c r="U56" s="371" t="str">
        <f t="shared" si="40"/>
        <v>-</v>
      </c>
      <c r="V56" s="371" t="str">
        <f t="shared" si="40"/>
        <v>-</v>
      </c>
      <c r="W56" s="371" t="str">
        <f t="shared" si="40"/>
        <v>-</v>
      </c>
      <c r="X56" s="371" t="str">
        <f t="shared" si="40"/>
        <v>-</v>
      </c>
      <c r="Y56" s="371" t="str">
        <f t="shared" si="40"/>
        <v>-</v>
      </c>
      <c r="Z56" s="371" t="str">
        <f t="shared" si="40"/>
        <v>-</v>
      </c>
      <c r="AA56" s="371" t="str">
        <f t="shared" si="40"/>
        <v>-</v>
      </c>
      <c r="AB56" s="371" t="str">
        <f t="shared" si="40"/>
        <v>-</v>
      </c>
      <c r="AC56" s="961"/>
    </row>
    <row r="57" spans="1:29" ht="13.5" customHeight="1">
      <c r="A57" s="1671"/>
      <c r="B57" s="1674"/>
      <c r="C57" s="922"/>
      <c r="D57" s="922"/>
      <c r="E57" s="934"/>
      <c r="F57" s="928"/>
      <c r="G57" s="950"/>
      <c r="H57" s="952"/>
      <c r="I57" s="381" t="str">
        <f t="shared" si="31"/>
        <v>-</v>
      </c>
      <c r="J57" s="953"/>
      <c r="K57" s="370" t="str">
        <f t="shared" si="32"/>
        <v>-</v>
      </c>
      <c r="L57" s="955"/>
      <c r="M57" s="370" t="str">
        <f>IF(J57&lt;=0,"-",ROUND(F57*L57/J57,0))</f>
        <v>-</v>
      </c>
      <c r="N57" s="926"/>
      <c r="O57" s="1677"/>
      <c r="P57" s="1680"/>
      <c r="Q57" s="376" t="str">
        <f t="shared" si="33"/>
        <v>-</v>
      </c>
      <c r="R57" s="371" t="str">
        <f aca="true" t="shared" si="41" ref="R57:AB57">(IF(R4-$G$57&lt;=0,"-",(IF(R4-$G$57&lt;=$J$57,$K$57,"-"))))</f>
        <v>-</v>
      </c>
      <c r="S57" s="371" t="str">
        <f t="shared" si="41"/>
        <v>-</v>
      </c>
      <c r="T57" s="371" t="str">
        <f t="shared" si="41"/>
        <v>-</v>
      </c>
      <c r="U57" s="371" t="str">
        <f t="shared" si="41"/>
        <v>-</v>
      </c>
      <c r="V57" s="371" t="str">
        <f t="shared" si="41"/>
        <v>-</v>
      </c>
      <c r="W57" s="371" t="str">
        <f t="shared" si="41"/>
        <v>-</v>
      </c>
      <c r="X57" s="371" t="str">
        <f t="shared" si="41"/>
        <v>-</v>
      </c>
      <c r="Y57" s="371" t="str">
        <f t="shared" si="41"/>
        <v>-</v>
      </c>
      <c r="Z57" s="371" t="str">
        <f t="shared" si="41"/>
        <v>-</v>
      </c>
      <c r="AA57" s="371" t="str">
        <f t="shared" si="41"/>
        <v>-</v>
      </c>
      <c r="AB57" s="371" t="str">
        <f t="shared" si="41"/>
        <v>-</v>
      </c>
      <c r="AC57" s="961"/>
    </row>
    <row r="58" spans="1:29" ht="13.5" customHeight="1">
      <c r="A58" s="1671"/>
      <c r="B58" s="1674"/>
      <c r="C58" s="922"/>
      <c r="D58" s="922"/>
      <c r="E58" s="934"/>
      <c r="F58" s="928"/>
      <c r="G58" s="950"/>
      <c r="H58" s="952"/>
      <c r="I58" s="381" t="str">
        <f t="shared" si="31"/>
        <v>-</v>
      </c>
      <c r="J58" s="953"/>
      <c r="K58" s="370" t="str">
        <f t="shared" si="32"/>
        <v>-</v>
      </c>
      <c r="L58" s="955"/>
      <c r="M58" s="370" t="str">
        <f>IF(J58&lt;=0,"-",ROUND(F58*L58/J58,0))</f>
        <v>-</v>
      </c>
      <c r="N58" s="926"/>
      <c r="O58" s="1677"/>
      <c r="P58" s="1680"/>
      <c r="Q58" s="376" t="str">
        <f t="shared" si="33"/>
        <v>-</v>
      </c>
      <c r="R58" s="371" t="str">
        <f aca="true" t="shared" si="42" ref="R58:AB58">(IF(R4-$G$58&lt;=0,"-",(IF(R4-$G$58&lt;=$J$58,$K$58,"-"))))</f>
        <v>-</v>
      </c>
      <c r="S58" s="371" t="str">
        <f t="shared" si="42"/>
        <v>-</v>
      </c>
      <c r="T58" s="371" t="str">
        <f t="shared" si="42"/>
        <v>-</v>
      </c>
      <c r="U58" s="371" t="str">
        <f t="shared" si="42"/>
        <v>-</v>
      </c>
      <c r="V58" s="371" t="str">
        <f t="shared" si="42"/>
        <v>-</v>
      </c>
      <c r="W58" s="371" t="str">
        <f t="shared" si="42"/>
        <v>-</v>
      </c>
      <c r="X58" s="371" t="str">
        <f t="shared" si="42"/>
        <v>-</v>
      </c>
      <c r="Y58" s="371" t="str">
        <f t="shared" si="42"/>
        <v>-</v>
      </c>
      <c r="Z58" s="371" t="str">
        <f t="shared" si="42"/>
        <v>-</v>
      </c>
      <c r="AA58" s="371" t="str">
        <f t="shared" si="42"/>
        <v>-</v>
      </c>
      <c r="AB58" s="371" t="str">
        <f t="shared" si="42"/>
        <v>-</v>
      </c>
      <c r="AC58" s="961"/>
    </row>
    <row r="59" spans="1:29" ht="13.5" customHeight="1">
      <c r="A59" s="1671"/>
      <c r="B59" s="1674"/>
      <c r="C59" s="922"/>
      <c r="D59" s="922"/>
      <c r="E59" s="934"/>
      <c r="F59" s="928"/>
      <c r="G59" s="950"/>
      <c r="H59" s="952"/>
      <c r="I59" s="381" t="str">
        <f t="shared" si="31"/>
        <v>-</v>
      </c>
      <c r="J59" s="953"/>
      <c r="K59" s="370" t="str">
        <f t="shared" si="32"/>
        <v>-</v>
      </c>
      <c r="L59" s="955"/>
      <c r="M59" s="370" t="str">
        <f>IF(J59&lt;=0,"-",ROUND(F59*L59/J59,0))</f>
        <v>-</v>
      </c>
      <c r="N59" s="926"/>
      <c r="O59" s="1677"/>
      <c r="P59" s="1680"/>
      <c r="Q59" s="376" t="str">
        <f t="shared" si="33"/>
        <v>-</v>
      </c>
      <c r="R59" s="371" t="str">
        <f aca="true" t="shared" si="43" ref="R59:AB59">(IF(R4-$G$59&lt;=0,"-",(IF(R4-$G$59&lt;=$J$59,$K$59,"-"))))</f>
        <v>-</v>
      </c>
      <c r="S59" s="371" t="str">
        <f t="shared" si="43"/>
        <v>-</v>
      </c>
      <c r="T59" s="371" t="str">
        <f t="shared" si="43"/>
        <v>-</v>
      </c>
      <c r="U59" s="371" t="str">
        <f t="shared" si="43"/>
        <v>-</v>
      </c>
      <c r="V59" s="371" t="str">
        <f t="shared" si="43"/>
        <v>-</v>
      </c>
      <c r="W59" s="371" t="str">
        <f t="shared" si="43"/>
        <v>-</v>
      </c>
      <c r="X59" s="371" t="str">
        <f t="shared" si="43"/>
        <v>-</v>
      </c>
      <c r="Y59" s="371" t="str">
        <f t="shared" si="43"/>
        <v>-</v>
      </c>
      <c r="Z59" s="371" t="str">
        <f t="shared" si="43"/>
        <v>-</v>
      </c>
      <c r="AA59" s="371" t="str">
        <f t="shared" si="43"/>
        <v>-</v>
      </c>
      <c r="AB59" s="371" t="str">
        <f t="shared" si="43"/>
        <v>-</v>
      </c>
      <c r="AC59" s="961"/>
    </row>
    <row r="60" spans="1:29" ht="13.5" customHeight="1">
      <c r="A60" s="1671"/>
      <c r="B60" s="1674"/>
      <c r="C60" s="922"/>
      <c r="D60" s="922"/>
      <c r="E60" s="934"/>
      <c r="F60" s="928"/>
      <c r="G60" s="950"/>
      <c r="H60" s="952"/>
      <c r="I60" s="381" t="str">
        <f t="shared" si="31"/>
        <v>-</v>
      </c>
      <c r="J60" s="953"/>
      <c r="K60" s="370" t="str">
        <f t="shared" si="32"/>
        <v>-</v>
      </c>
      <c r="L60" s="955"/>
      <c r="M60" s="370" t="str">
        <f t="shared" si="37"/>
        <v>-</v>
      </c>
      <c r="N60" s="926"/>
      <c r="O60" s="1677"/>
      <c r="P60" s="1680"/>
      <c r="Q60" s="376" t="str">
        <f t="shared" si="33"/>
        <v>-</v>
      </c>
      <c r="R60" s="371" t="str">
        <f aca="true" t="shared" si="44" ref="R60:AB60">(IF(R4-$G$60&lt;=0,"-",(IF(R4-$G$60&lt;=$J$60,$K$60,"-"))))</f>
        <v>-</v>
      </c>
      <c r="S60" s="371" t="str">
        <f t="shared" si="44"/>
        <v>-</v>
      </c>
      <c r="T60" s="371" t="str">
        <f t="shared" si="44"/>
        <v>-</v>
      </c>
      <c r="U60" s="371" t="str">
        <f t="shared" si="44"/>
        <v>-</v>
      </c>
      <c r="V60" s="371" t="str">
        <f t="shared" si="44"/>
        <v>-</v>
      </c>
      <c r="W60" s="371" t="str">
        <f t="shared" si="44"/>
        <v>-</v>
      </c>
      <c r="X60" s="371" t="str">
        <f t="shared" si="44"/>
        <v>-</v>
      </c>
      <c r="Y60" s="371" t="str">
        <f t="shared" si="44"/>
        <v>-</v>
      </c>
      <c r="Z60" s="371" t="str">
        <f t="shared" si="44"/>
        <v>-</v>
      </c>
      <c r="AA60" s="371" t="str">
        <f t="shared" si="44"/>
        <v>-</v>
      </c>
      <c r="AB60" s="400" t="str">
        <f t="shared" si="44"/>
        <v>-</v>
      </c>
      <c r="AC60" s="961"/>
    </row>
    <row r="61" spans="1:29" ht="13.5" customHeight="1" thickBot="1">
      <c r="A61" s="1671"/>
      <c r="B61" s="1675"/>
      <c r="C61" s="922"/>
      <c r="D61" s="883"/>
      <c r="E61" s="935"/>
      <c r="F61" s="936"/>
      <c r="G61" s="956"/>
      <c r="H61" s="959"/>
      <c r="I61" s="381" t="str">
        <f t="shared" si="31"/>
        <v>-</v>
      </c>
      <c r="J61" s="953"/>
      <c r="K61" s="370" t="str">
        <f t="shared" si="32"/>
        <v>-</v>
      </c>
      <c r="L61" s="955"/>
      <c r="M61" s="370" t="str">
        <f>IF(J61&lt;=0,"-",ROUND(F61*L61/J61,0))</f>
        <v>-</v>
      </c>
      <c r="N61" s="927"/>
      <c r="O61" s="1677"/>
      <c r="P61" s="1680"/>
      <c r="Q61" s="383" t="str">
        <f t="shared" si="33"/>
        <v>-</v>
      </c>
      <c r="R61" s="384" t="str">
        <f aca="true" t="shared" si="45" ref="R61:AB61">(IF(R4-$G$61&lt;=0,"-",(IF(R4-$G$61&lt;=$J$61,$K$61,"-"))))</f>
        <v>-</v>
      </c>
      <c r="S61" s="401" t="str">
        <f t="shared" si="45"/>
        <v>-</v>
      </c>
      <c r="T61" s="401" t="str">
        <f t="shared" si="45"/>
        <v>-</v>
      </c>
      <c r="U61" s="401" t="str">
        <f t="shared" si="45"/>
        <v>-</v>
      </c>
      <c r="V61" s="401" t="str">
        <f t="shared" si="45"/>
        <v>-</v>
      </c>
      <c r="W61" s="401" t="str">
        <f t="shared" si="45"/>
        <v>-</v>
      </c>
      <c r="X61" s="401" t="str">
        <f t="shared" si="45"/>
        <v>-</v>
      </c>
      <c r="Y61" s="401" t="str">
        <f t="shared" si="45"/>
        <v>-</v>
      </c>
      <c r="Z61" s="401" t="str">
        <f t="shared" si="45"/>
        <v>-</v>
      </c>
      <c r="AA61" s="401" t="str">
        <f t="shared" si="45"/>
        <v>-</v>
      </c>
      <c r="AB61" s="402" t="str">
        <f t="shared" si="45"/>
        <v>-</v>
      </c>
      <c r="AC61" s="965"/>
    </row>
    <row r="62" spans="1:29" ht="13.5" customHeight="1" thickBot="1" thickTop="1">
      <c r="A62" s="1671"/>
      <c r="B62" s="1682" t="s">
        <v>67</v>
      </c>
      <c r="C62" s="1683"/>
      <c r="D62" s="346"/>
      <c r="E62" s="363"/>
      <c r="F62" s="347"/>
      <c r="G62" s="348"/>
      <c r="H62" s="349"/>
      <c r="I62" s="377"/>
      <c r="J62" s="349"/>
      <c r="K62" s="378">
        <f>SUM(K51:K61)</f>
        <v>0</v>
      </c>
      <c r="L62" s="350"/>
      <c r="M62" s="378">
        <f>SUM(M51:M61)</f>
        <v>0</v>
      </c>
      <c r="N62" s="351"/>
      <c r="O62" s="1677"/>
      <c r="P62" s="1681"/>
      <c r="Q62" s="364" t="s">
        <v>68</v>
      </c>
      <c r="R62" s="403">
        <f aca="true" t="shared" si="46" ref="R62:AB62">SUM(R51:R61)</f>
        <v>0</v>
      </c>
      <c r="S62" s="403">
        <f t="shared" si="46"/>
        <v>0</v>
      </c>
      <c r="T62" s="403">
        <f t="shared" si="46"/>
        <v>0</v>
      </c>
      <c r="U62" s="403">
        <f t="shared" si="46"/>
        <v>0</v>
      </c>
      <c r="V62" s="403">
        <f t="shared" si="46"/>
        <v>0</v>
      </c>
      <c r="W62" s="403">
        <f t="shared" si="46"/>
        <v>0</v>
      </c>
      <c r="X62" s="403">
        <f t="shared" si="46"/>
        <v>0</v>
      </c>
      <c r="Y62" s="403">
        <f t="shared" si="46"/>
        <v>0</v>
      </c>
      <c r="Z62" s="403">
        <f t="shared" si="46"/>
        <v>0</v>
      </c>
      <c r="AA62" s="403">
        <f t="shared" si="46"/>
        <v>0</v>
      </c>
      <c r="AB62" s="398">
        <f t="shared" si="46"/>
        <v>0</v>
      </c>
      <c r="AC62" s="353"/>
    </row>
    <row r="63" spans="1:29" ht="13.5" customHeight="1">
      <c r="A63" s="1671"/>
      <c r="B63" s="1684" t="s">
        <v>73</v>
      </c>
      <c r="C63" s="922"/>
      <c r="D63" s="921"/>
      <c r="E63" s="938"/>
      <c r="F63" s="930"/>
      <c r="G63" s="951"/>
      <c r="H63" s="952"/>
      <c r="I63" s="381" t="str">
        <f aca="true" t="shared" si="47" ref="I63:I68">IF(F63&lt;=0,"-",F63*(1-H63/100))</f>
        <v>-</v>
      </c>
      <c r="J63" s="953"/>
      <c r="K63" s="370" t="str">
        <f aca="true" t="shared" si="48" ref="K63:K68">IF(J63&lt;=0,"-",ROUND(I63/J63,0))</f>
        <v>-</v>
      </c>
      <c r="L63" s="955"/>
      <c r="M63" s="370" t="str">
        <f aca="true" t="shared" si="49" ref="M63:M68">IF(J63&lt;=0,"-",ROUND(F63*L63/J63,0))</f>
        <v>-</v>
      </c>
      <c r="N63" s="920"/>
      <c r="O63" s="1677"/>
      <c r="P63" s="1676" t="s">
        <v>74</v>
      </c>
      <c r="Q63" s="404" t="str">
        <f aca="true" t="shared" si="50" ref="Q63:Q68">IF(C63="","-",C63)</f>
        <v>-</v>
      </c>
      <c r="R63" s="371" t="str">
        <f aca="true" t="shared" si="51" ref="R63:AB63">(IF(R4-$G$63&lt;=0,"-",(IF(R4-$G$63&lt;=$J$63,$K$63,"-"))))</f>
        <v>-</v>
      </c>
      <c r="S63" s="371" t="str">
        <f t="shared" si="51"/>
        <v>-</v>
      </c>
      <c r="T63" s="371" t="str">
        <f t="shared" si="51"/>
        <v>-</v>
      </c>
      <c r="U63" s="371" t="str">
        <f t="shared" si="51"/>
        <v>-</v>
      </c>
      <c r="V63" s="371" t="str">
        <f t="shared" si="51"/>
        <v>-</v>
      </c>
      <c r="W63" s="371" t="str">
        <f t="shared" si="51"/>
        <v>-</v>
      </c>
      <c r="X63" s="371" t="str">
        <f t="shared" si="51"/>
        <v>-</v>
      </c>
      <c r="Y63" s="371" t="str">
        <f t="shared" si="51"/>
        <v>-</v>
      </c>
      <c r="Z63" s="371" t="str">
        <f t="shared" si="51"/>
        <v>-</v>
      </c>
      <c r="AA63" s="371" t="str">
        <f t="shared" si="51"/>
        <v>-</v>
      </c>
      <c r="AB63" s="400" t="str">
        <f t="shared" si="51"/>
        <v>-</v>
      </c>
      <c r="AC63" s="960"/>
    </row>
    <row r="64" spans="1:29" ht="13.5" customHeight="1">
      <c r="A64" s="1671"/>
      <c r="B64" s="1632"/>
      <c r="C64" s="922"/>
      <c r="D64" s="921"/>
      <c r="E64" s="938"/>
      <c r="F64" s="930"/>
      <c r="G64" s="951"/>
      <c r="H64" s="952"/>
      <c r="I64" s="381" t="str">
        <f t="shared" si="47"/>
        <v>-</v>
      </c>
      <c r="J64" s="953"/>
      <c r="K64" s="370" t="str">
        <f t="shared" si="48"/>
        <v>-</v>
      </c>
      <c r="L64" s="955"/>
      <c r="M64" s="370" t="str">
        <f t="shared" si="49"/>
        <v>-</v>
      </c>
      <c r="N64" s="920"/>
      <c r="O64" s="1677"/>
      <c r="P64" s="1677"/>
      <c r="Q64" s="404" t="str">
        <f t="shared" si="50"/>
        <v>-</v>
      </c>
      <c r="R64" s="371" t="str">
        <f aca="true" t="shared" si="52" ref="R64:AB64">(IF(R4-$G$64&lt;=0,"-",(IF(R4-$G$64&lt;=$J$64,$K$64,"-"))))</f>
        <v>-</v>
      </c>
      <c r="S64" s="371" t="str">
        <f t="shared" si="52"/>
        <v>-</v>
      </c>
      <c r="T64" s="371" t="str">
        <f t="shared" si="52"/>
        <v>-</v>
      </c>
      <c r="U64" s="371" t="str">
        <f t="shared" si="52"/>
        <v>-</v>
      </c>
      <c r="V64" s="371" t="str">
        <f t="shared" si="52"/>
        <v>-</v>
      </c>
      <c r="W64" s="371" t="str">
        <f t="shared" si="52"/>
        <v>-</v>
      </c>
      <c r="X64" s="371" t="str">
        <f t="shared" si="52"/>
        <v>-</v>
      </c>
      <c r="Y64" s="371" t="str">
        <f t="shared" si="52"/>
        <v>-</v>
      </c>
      <c r="Z64" s="371" t="str">
        <f t="shared" si="52"/>
        <v>-</v>
      </c>
      <c r="AA64" s="371" t="str">
        <f t="shared" si="52"/>
        <v>-</v>
      </c>
      <c r="AB64" s="371" t="str">
        <f t="shared" si="52"/>
        <v>-</v>
      </c>
      <c r="AC64" s="960"/>
    </row>
    <row r="65" spans="1:29" ht="13.5" customHeight="1">
      <c r="A65" s="1671"/>
      <c r="B65" s="1632"/>
      <c r="C65" s="922"/>
      <c r="D65" s="921"/>
      <c r="E65" s="938"/>
      <c r="F65" s="930"/>
      <c r="G65" s="951"/>
      <c r="H65" s="952"/>
      <c r="I65" s="381" t="str">
        <f>IF(F65&lt;=0,"-",F65*(1-H65/100))</f>
        <v>-</v>
      </c>
      <c r="J65" s="953"/>
      <c r="K65" s="370" t="str">
        <f>IF(J65&lt;=0,"-",ROUND(I65/J65,0))</f>
        <v>-</v>
      </c>
      <c r="L65" s="955"/>
      <c r="M65" s="370" t="str">
        <f>IF(J65&lt;=0,"-",ROUND(F65*L65/J65,0))</f>
        <v>-</v>
      </c>
      <c r="N65" s="920"/>
      <c r="O65" s="1677"/>
      <c r="P65" s="1677"/>
      <c r="Q65" s="404" t="str">
        <f t="shared" si="50"/>
        <v>-</v>
      </c>
      <c r="R65" s="371" t="str">
        <f aca="true" t="shared" si="53" ref="R65:AB65">(IF(R4-$G$65&lt;=0,"-",(IF(R4-$G$65&lt;=$J$65,$K$65,"-"))))</f>
        <v>-</v>
      </c>
      <c r="S65" s="371" t="str">
        <f t="shared" si="53"/>
        <v>-</v>
      </c>
      <c r="T65" s="371" t="str">
        <f t="shared" si="53"/>
        <v>-</v>
      </c>
      <c r="U65" s="371" t="str">
        <f t="shared" si="53"/>
        <v>-</v>
      </c>
      <c r="V65" s="371" t="str">
        <f t="shared" si="53"/>
        <v>-</v>
      </c>
      <c r="W65" s="371" t="str">
        <f t="shared" si="53"/>
        <v>-</v>
      </c>
      <c r="X65" s="371" t="str">
        <f t="shared" si="53"/>
        <v>-</v>
      </c>
      <c r="Y65" s="371" t="str">
        <f t="shared" si="53"/>
        <v>-</v>
      </c>
      <c r="Z65" s="371" t="str">
        <f t="shared" si="53"/>
        <v>-</v>
      </c>
      <c r="AA65" s="371" t="str">
        <f t="shared" si="53"/>
        <v>-</v>
      </c>
      <c r="AB65" s="400" t="str">
        <f t="shared" si="53"/>
        <v>-</v>
      </c>
      <c r="AC65" s="960"/>
    </row>
    <row r="66" spans="1:29" ht="13.5" customHeight="1">
      <c r="A66" s="1671"/>
      <c r="B66" s="1632"/>
      <c r="C66" s="922"/>
      <c r="D66" s="921"/>
      <c r="E66" s="938"/>
      <c r="F66" s="930"/>
      <c r="G66" s="951"/>
      <c r="H66" s="952"/>
      <c r="I66" s="381" t="str">
        <f>IF(F66&lt;=0,"-",F66*(1-H66/100))</f>
        <v>-</v>
      </c>
      <c r="J66" s="953"/>
      <c r="K66" s="370" t="str">
        <f>IF(J66&lt;=0,"-",ROUND(I66/J66,0))</f>
        <v>-</v>
      </c>
      <c r="L66" s="955"/>
      <c r="M66" s="370" t="str">
        <f>IF(J66&lt;=0,"-",ROUND(F66*L66/J66,0))</f>
        <v>-</v>
      </c>
      <c r="N66" s="920"/>
      <c r="O66" s="1677"/>
      <c r="P66" s="1677"/>
      <c r="Q66" s="404" t="str">
        <f t="shared" si="50"/>
        <v>-</v>
      </c>
      <c r="R66" s="371" t="str">
        <f aca="true" t="shared" si="54" ref="R66:AB66">(IF(R4-$G$66&lt;=0,"-",(IF(R4-$G$66&lt;=$J$66,$K$66,"-"))))</f>
        <v>-</v>
      </c>
      <c r="S66" s="371" t="str">
        <f t="shared" si="54"/>
        <v>-</v>
      </c>
      <c r="T66" s="371" t="str">
        <f t="shared" si="54"/>
        <v>-</v>
      </c>
      <c r="U66" s="371" t="str">
        <f t="shared" si="54"/>
        <v>-</v>
      </c>
      <c r="V66" s="371" t="str">
        <f t="shared" si="54"/>
        <v>-</v>
      </c>
      <c r="W66" s="371" t="str">
        <f t="shared" si="54"/>
        <v>-</v>
      </c>
      <c r="X66" s="371" t="str">
        <f t="shared" si="54"/>
        <v>-</v>
      </c>
      <c r="Y66" s="371" t="str">
        <f t="shared" si="54"/>
        <v>-</v>
      </c>
      <c r="Z66" s="371" t="str">
        <f t="shared" si="54"/>
        <v>-</v>
      </c>
      <c r="AA66" s="371" t="str">
        <f t="shared" si="54"/>
        <v>-</v>
      </c>
      <c r="AB66" s="400" t="str">
        <f t="shared" si="54"/>
        <v>-</v>
      </c>
      <c r="AC66" s="960"/>
    </row>
    <row r="67" spans="1:29" ht="13.5" customHeight="1">
      <c r="A67" s="1671"/>
      <c r="B67" s="1632"/>
      <c r="C67" s="922"/>
      <c r="D67" s="921"/>
      <c r="E67" s="938"/>
      <c r="F67" s="930"/>
      <c r="G67" s="951"/>
      <c r="H67" s="952"/>
      <c r="I67" s="381" t="str">
        <f>IF(F67&lt;=0,"-",F67*(1-H67/100))</f>
        <v>-</v>
      </c>
      <c r="J67" s="953"/>
      <c r="K67" s="370" t="str">
        <f t="shared" si="48"/>
        <v>-</v>
      </c>
      <c r="L67" s="955"/>
      <c r="M67" s="370" t="str">
        <f t="shared" si="49"/>
        <v>-</v>
      </c>
      <c r="N67" s="920"/>
      <c r="O67" s="1677"/>
      <c r="P67" s="1677"/>
      <c r="Q67" s="404" t="str">
        <f t="shared" si="50"/>
        <v>-</v>
      </c>
      <c r="R67" s="371" t="str">
        <f aca="true" t="shared" si="55" ref="R67:AB67">(IF(R4-$G$67&lt;=0,"-",(IF(R4-$G$67&lt;=$J$67,$K$67,"-"))))</f>
        <v>-</v>
      </c>
      <c r="S67" s="371" t="str">
        <f t="shared" si="55"/>
        <v>-</v>
      </c>
      <c r="T67" s="371" t="str">
        <f t="shared" si="55"/>
        <v>-</v>
      </c>
      <c r="U67" s="371" t="str">
        <f t="shared" si="55"/>
        <v>-</v>
      </c>
      <c r="V67" s="371" t="str">
        <f t="shared" si="55"/>
        <v>-</v>
      </c>
      <c r="W67" s="371" t="str">
        <f t="shared" si="55"/>
        <v>-</v>
      </c>
      <c r="X67" s="371" t="str">
        <f t="shared" si="55"/>
        <v>-</v>
      </c>
      <c r="Y67" s="371" t="str">
        <f t="shared" si="55"/>
        <v>-</v>
      </c>
      <c r="Z67" s="371" t="str">
        <f t="shared" si="55"/>
        <v>-</v>
      </c>
      <c r="AA67" s="371" t="str">
        <f t="shared" si="55"/>
        <v>-</v>
      </c>
      <c r="AB67" s="400" t="str">
        <f t="shared" si="55"/>
        <v>-</v>
      </c>
      <c r="AC67" s="960"/>
    </row>
    <row r="68" spans="1:29" ht="13.5" customHeight="1" thickBot="1">
      <c r="A68" s="1671"/>
      <c r="B68" s="1685"/>
      <c r="C68" s="922"/>
      <c r="D68" s="922"/>
      <c r="E68" s="934"/>
      <c r="F68" s="928"/>
      <c r="G68" s="950"/>
      <c r="H68" s="952"/>
      <c r="I68" s="381" t="str">
        <f t="shared" si="47"/>
        <v>-</v>
      </c>
      <c r="J68" s="953"/>
      <c r="K68" s="370" t="str">
        <f t="shared" si="48"/>
        <v>-</v>
      </c>
      <c r="L68" s="955"/>
      <c r="M68" s="370" t="str">
        <f t="shared" si="49"/>
        <v>-</v>
      </c>
      <c r="N68" s="926"/>
      <c r="O68" s="1677"/>
      <c r="P68" s="1677"/>
      <c r="Q68" s="383" t="str">
        <f t="shared" si="50"/>
        <v>-</v>
      </c>
      <c r="R68" s="384" t="str">
        <f aca="true" t="shared" si="56" ref="R68:AB68">(IF(R4-$G$68&lt;=0,"-",(IF(R4-$G$68&lt;=$J$68,$K$68,"-"))))</f>
        <v>-</v>
      </c>
      <c r="S68" s="384" t="str">
        <f t="shared" si="56"/>
        <v>-</v>
      </c>
      <c r="T68" s="384" t="str">
        <f t="shared" si="56"/>
        <v>-</v>
      </c>
      <c r="U68" s="384" t="str">
        <f t="shared" si="56"/>
        <v>-</v>
      </c>
      <c r="V68" s="384" t="str">
        <f t="shared" si="56"/>
        <v>-</v>
      </c>
      <c r="W68" s="384" t="str">
        <f t="shared" si="56"/>
        <v>-</v>
      </c>
      <c r="X68" s="384" t="str">
        <f t="shared" si="56"/>
        <v>-</v>
      </c>
      <c r="Y68" s="384" t="str">
        <f t="shared" si="56"/>
        <v>-</v>
      </c>
      <c r="Z68" s="384" t="str">
        <f t="shared" si="56"/>
        <v>-</v>
      </c>
      <c r="AA68" s="384" t="str">
        <f t="shared" si="56"/>
        <v>-</v>
      </c>
      <c r="AB68" s="405" t="str">
        <f t="shared" si="56"/>
        <v>-</v>
      </c>
      <c r="AC68" s="965"/>
    </row>
    <row r="69" spans="1:29" ht="13.5" customHeight="1" thickBot="1" thickTop="1">
      <c r="A69" s="1672"/>
      <c r="B69" s="1682" t="s">
        <v>70</v>
      </c>
      <c r="C69" s="1683"/>
      <c r="D69" s="346"/>
      <c r="E69" s="363"/>
      <c r="F69" s="347"/>
      <c r="G69" s="365"/>
      <c r="H69" s="366"/>
      <c r="I69" s="377"/>
      <c r="J69" s="349"/>
      <c r="K69" s="378">
        <f>SUM(K63:K68)</f>
        <v>0</v>
      </c>
      <c r="L69" s="350"/>
      <c r="M69" s="378">
        <f>SUM(M63:M68)</f>
        <v>0</v>
      </c>
      <c r="N69" s="351"/>
      <c r="O69" s="1677"/>
      <c r="P69" s="1678"/>
      <c r="Q69" s="367" t="s">
        <v>71</v>
      </c>
      <c r="R69" s="403">
        <f aca="true" t="shared" si="57" ref="R69:AB69">SUM(R63:R68)</f>
        <v>0</v>
      </c>
      <c r="S69" s="403">
        <f>SUM(S63:S68)</f>
        <v>0</v>
      </c>
      <c r="T69" s="403">
        <f t="shared" si="57"/>
        <v>0</v>
      </c>
      <c r="U69" s="403">
        <f t="shared" si="57"/>
        <v>0</v>
      </c>
      <c r="V69" s="403">
        <f t="shared" si="57"/>
        <v>0</v>
      </c>
      <c r="W69" s="403">
        <f t="shared" si="57"/>
        <v>0</v>
      </c>
      <c r="X69" s="403">
        <f t="shared" si="57"/>
        <v>0</v>
      </c>
      <c r="Y69" s="403">
        <f t="shared" si="57"/>
        <v>0</v>
      </c>
      <c r="Z69" s="403">
        <f t="shared" si="57"/>
        <v>0</v>
      </c>
      <c r="AA69" s="403">
        <f t="shared" si="57"/>
        <v>0</v>
      </c>
      <c r="AB69" s="398">
        <f t="shared" si="57"/>
        <v>0</v>
      </c>
      <c r="AC69" s="353"/>
    </row>
    <row r="70" spans="1:29" ht="13.5" customHeight="1" thickBot="1">
      <c r="A70" s="225"/>
      <c r="B70" s="202"/>
      <c r="C70" s="202"/>
      <c r="D70" s="356"/>
      <c r="E70" s="356"/>
      <c r="F70" s="357"/>
      <c r="G70" s="357"/>
      <c r="H70" s="357"/>
      <c r="I70" s="357"/>
      <c r="J70" s="359"/>
      <c r="K70" s="357"/>
      <c r="L70" s="360"/>
      <c r="M70" s="357"/>
      <c r="N70" s="360"/>
      <c r="O70" s="1678"/>
      <c r="P70" s="1686" t="s">
        <v>75</v>
      </c>
      <c r="Q70" s="1687"/>
      <c r="R70" s="388">
        <f aca="true" t="shared" si="58" ref="R70:AB70">R69+R62</f>
        <v>0</v>
      </c>
      <c r="S70" s="389">
        <f t="shared" si="58"/>
        <v>0</v>
      </c>
      <c r="T70" s="389">
        <f t="shared" si="58"/>
        <v>0</v>
      </c>
      <c r="U70" s="389">
        <f t="shared" si="58"/>
        <v>0</v>
      </c>
      <c r="V70" s="389">
        <f t="shared" si="58"/>
        <v>0</v>
      </c>
      <c r="W70" s="389">
        <f t="shared" si="58"/>
        <v>0</v>
      </c>
      <c r="X70" s="389">
        <f t="shared" si="58"/>
        <v>0</v>
      </c>
      <c r="Y70" s="389">
        <f t="shared" si="58"/>
        <v>0</v>
      </c>
      <c r="Z70" s="389">
        <f t="shared" si="58"/>
        <v>0</v>
      </c>
      <c r="AA70" s="389">
        <f t="shared" si="58"/>
        <v>0</v>
      </c>
      <c r="AB70" s="390">
        <f t="shared" si="58"/>
        <v>0</v>
      </c>
      <c r="AC70" s="361"/>
    </row>
    <row r="71" spans="2:29" ht="13.5" customHeight="1" thickBot="1">
      <c r="B71" s="159" t="s">
        <v>76</v>
      </c>
      <c r="I71" s="368"/>
      <c r="O71" s="1623" t="s">
        <v>320</v>
      </c>
      <c r="P71" s="1624"/>
      <c r="Q71" s="1625"/>
      <c r="R71" s="389">
        <f aca="true" t="shared" si="59" ref="R71:AB71">R70+R20+R47</f>
        <v>0</v>
      </c>
      <c r="S71" s="389">
        <f t="shared" si="59"/>
        <v>0</v>
      </c>
      <c r="T71" s="389">
        <f t="shared" si="59"/>
        <v>0</v>
      </c>
      <c r="U71" s="389">
        <f t="shared" si="59"/>
        <v>0</v>
      </c>
      <c r="V71" s="389">
        <f t="shared" si="59"/>
        <v>0</v>
      </c>
      <c r="W71" s="389">
        <f t="shared" si="59"/>
        <v>0</v>
      </c>
      <c r="X71" s="389">
        <f t="shared" si="59"/>
        <v>0</v>
      </c>
      <c r="Y71" s="389">
        <f t="shared" si="59"/>
        <v>0</v>
      </c>
      <c r="Z71" s="389">
        <f t="shared" si="59"/>
        <v>0</v>
      </c>
      <c r="AA71" s="389">
        <f t="shared" si="59"/>
        <v>0</v>
      </c>
      <c r="AB71" s="389">
        <f t="shared" si="59"/>
        <v>0</v>
      </c>
      <c r="AC71" s="361"/>
    </row>
    <row r="72" spans="2:29" ht="13.5" customHeight="1">
      <c r="B72" s="406"/>
      <c r="O72" s="356"/>
      <c r="P72" s="225"/>
      <c r="Q72" s="225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18"/>
    </row>
    <row r="73" spans="15:29" ht="13.5" customHeight="1">
      <c r="O73" s="1657"/>
      <c r="P73" s="1658"/>
      <c r="Q73" s="19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1"/>
    </row>
    <row r="74" spans="15:29" ht="13.5" customHeight="1">
      <c r="O74" s="1658"/>
      <c r="P74" s="1658"/>
      <c r="Q74" s="19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1"/>
    </row>
    <row r="75" spans="15:29" ht="13.5" customHeight="1">
      <c r="O75" s="1658"/>
      <c r="P75" s="1658"/>
      <c r="Q75" s="19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1"/>
    </row>
    <row r="76" ht="12.75"/>
    <row r="77" ht="12.75"/>
    <row r="78" ht="12.75"/>
    <row r="79" ht="12.75"/>
    <row r="80" ht="12.75"/>
    <row r="81" ht="12.75"/>
    <row r="82" ht="12.75"/>
    <row r="83" ht="11.25" customHeight="1"/>
  </sheetData>
  <sheetProtection/>
  <mergeCells count="55">
    <mergeCell ref="A5:A19"/>
    <mergeCell ref="B24:B31"/>
    <mergeCell ref="B10:C10"/>
    <mergeCell ref="B19:C19"/>
    <mergeCell ref="A22:C23"/>
    <mergeCell ref="B5:B9"/>
    <mergeCell ref="B11:B18"/>
    <mergeCell ref="AC3:AC4"/>
    <mergeCell ref="O5:O20"/>
    <mergeCell ref="P20:Q20"/>
    <mergeCell ref="N3:N4"/>
    <mergeCell ref="O3:Q4"/>
    <mergeCell ref="P5:P10"/>
    <mergeCell ref="P11:P19"/>
    <mergeCell ref="H21:I21"/>
    <mergeCell ref="L21:M21"/>
    <mergeCell ref="E22:E23"/>
    <mergeCell ref="N22:N23"/>
    <mergeCell ref="O22:Q23"/>
    <mergeCell ref="O1:S1"/>
    <mergeCell ref="A1:F1"/>
    <mergeCell ref="D3:D4"/>
    <mergeCell ref="E3:E4"/>
    <mergeCell ref="A3:C4"/>
    <mergeCell ref="L2:M2"/>
    <mergeCell ref="H2:I2"/>
    <mergeCell ref="AC22:AC23"/>
    <mergeCell ref="A24:A46"/>
    <mergeCell ref="O24:O47"/>
    <mergeCell ref="P24:P32"/>
    <mergeCell ref="B32:C32"/>
    <mergeCell ref="B33:B45"/>
    <mergeCell ref="P33:P46"/>
    <mergeCell ref="B46:C46"/>
    <mergeCell ref="P47:Q47"/>
    <mergeCell ref="D22:D23"/>
    <mergeCell ref="A49:C50"/>
    <mergeCell ref="D49:D50"/>
    <mergeCell ref="E49:E50"/>
    <mergeCell ref="AC49:AC50"/>
    <mergeCell ref="A51:A69"/>
    <mergeCell ref="B51:B61"/>
    <mergeCell ref="O51:O70"/>
    <mergeCell ref="P51:P62"/>
    <mergeCell ref="B62:C62"/>
    <mergeCell ref="B63:B68"/>
    <mergeCell ref="P63:P69"/>
    <mergeCell ref="P70:Q70"/>
    <mergeCell ref="B69:C69"/>
    <mergeCell ref="O71:Q71"/>
    <mergeCell ref="O73:P75"/>
    <mergeCell ref="H48:I48"/>
    <mergeCell ref="L48:M48"/>
    <mergeCell ref="O49:Q50"/>
    <mergeCell ref="N49:N50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scale="84" r:id="rId4"/>
  <rowBreaks count="1" manualBreakCount="1">
    <brk id="47" max="28" man="1"/>
  </rowBreaks>
  <colBreaks count="1" manualBreakCount="1">
    <brk id="14" max="94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5" zoomScaleSheetLayoutView="75" zoomScalePageLayoutView="0" workbookViewId="0" topLeftCell="A1">
      <selection activeCell="A20" sqref="A20:E27"/>
    </sheetView>
  </sheetViews>
  <sheetFormatPr defaultColWidth="10.28125" defaultRowHeight="12"/>
  <cols>
    <col min="1" max="1" width="12.7109375" style="159" customWidth="1"/>
    <col min="2" max="14" width="10.7109375" style="159" customWidth="1"/>
    <col min="15" max="15" width="3.57421875" style="159" customWidth="1"/>
    <col min="16" max="16" width="3.7109375" style="159" customWidth="1"/>
    <col min="17" max="16384" width="10.28125" style="159" customWidth="1"/>
  </cols>
  <sheetData>
    <row r="1" spans="1:16" ht="19.5" customHeight="1">
      <c r="A1" s="1516" t="s">
        <v>339</v>
      </c>
      <c r="B1" s="1517"/>
      <c r="C1" s="1517"/>
      <c r="D1" s="407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9.5" customHeight="1" thickBot="1">
      <c r="A2" s="408"/>
      <c r="B2" s="408"/>
      <c r="C2" s="408"/>
      <c r="D2" s="409" t="s">
        <v>100</v>
      </c>
      <c r="E2" s="1725">
        <f>'表紙'!C19</f>
        <v>0</v>
      </c>
      <c r="F2" s="1725"/>
      <c r="G2" s="408"/>
      <c r="H2" s="409" t="s">
        <v>53</v>
      </c>
      <c r="I2" s="1723">
        <f>'①経概況'!AA2</f>
        <v>0</v>
      </c>
      <c r="J2" s="1724"/>
      <c r="K2" s="408"/>
      <c r="L2" s="408"/>
      <c r="M2" s="408" t="s">
        <v>54</v>
      </c>
      <c r="N2" s="408"/>
      <c r="O2" s="360"/>
      <c r="P2" s="408"/>
    </row>
    <row r="3" spans="1:16" ht="19.5" customHeight="1">
      <c r="A3" s="1728" t="s">
        <v>222</v>
      </c>
      <c r="B3" s="302" t="s">
        <v>101</v>
      </c>
      <c r="C3" s="303" t="s">
        <v>101</v>
      </c>
      <c r="D3" s="303" t="s">
        <v>101</v>
      </c>
      <c r="E3" s="298" t="s">
        <v>102</v>
      </c>
      <c r="F3" s="303" t="s">
        <v>470</v>
      </c>
      <c r="G3" s="303" t="s">
        <v>471</v>
      </c>
      <c r="H3" s="303" t="s">
        <v>472</v>
      </c>
      <c r="I3" s="303" t="s">
        <v>473</v>
      </c>
      <c r="J3" s="303" t="s">
        <v>474</v>
      </c>
      <c r="K3" s="303" t="s">
        <v>475</v>
      </c>
      <c r="L3" s="303" t="s">
        <v>476</v>
      </c>
      <c r="M3" s="299" t="s">
        <v>477</v>
      </c>
      <c r="N3" s="1026" t="s">
        <v>478</v>
      </c>
      <c r="O3" s="408"/>
      <c r="P3" s="408"/>
    </row>
    <row r="4" spans="1:16" ht="19.5" customHeight="1" thickBot="1">
      <c r="A4" s="1729"/>
      <c r="B4" s="856">
        <f>C4-1</f>
        <v>-3</v>
      </c>
      <c r="C4" s="1025">
        <f>D4-1</f>
        <v>-2</v>
      </c>
      <c r="D4" s="1025">
        <f>E4-1</f>
        <v>-1</v>
      </c>
      <c r="E4" s="851">
        <f>'⑤農改善計画'!H4</f>
        <v>0</v>
      </c>
      <c r="F4" s="1025">
        <f>E4+1</f>
        <v>1</v>
      </c>
      <c r="G4" s="1025">
        <f aca="true" t="shared" si="0" ref="G4:N4">F4+1</f>
        <v>2</v>
      </c>
      <c r="H4" s="1025">
        <f t="shared" si="0"/>
        <v>3</v>
      </c>
      <c r="I4" s="1025">
        <f t="shared" si="0"/>
        <v>4</v>
      </c>
      <c r="J4" s="1025">
        <f t="shared" si="0"/>
        <v>5</v>
      </c>
      <c r="K4" s="1025">
        <f t="shared" si="0"/>
        <v>6</v>
      </c>
      <c r="L4" s="1025">
        <f t="shared" si="0"/>
        <v>7</v>
      </c>
      <c r="M4" s="855">
        <f t="shared" si="0"/>
        <v>8</v>
      </c>
      <c r="N4" s="1025">
        <f t="shared" si="0"/>
        <v>9</v>
      </c>
      <c r="O4" s="408"/>
      <c r="P4" s="408"/>
    </row>
    <row r="5" spans="1:16" ht="19.5" customHeight="1">
      <c r="A5" s="410" t="s">
        <v>103</v>
      </c>
      <c r="B5" s="907"/>
      <c r="C5" s="908"/>
      <c r="D5" s="909"/>
      <c r="E5" s="910"/>
      <c r="F5" s="906"/>
      <c r="G5" s="906"/>
      <c r="H5" s="906"/>
      <c r="I5" s="906"/>
      <c r="J5" s="906"/>
      <c r="K5" s="906"/>
      <c r="L5" s="906"/>
      <c r="M5" s="906"/>
      <c r="N5" s="911"/>
      <c r="O5" s="408"/>
      <c r="P5" s="408"/>
    </row>
    <row r="6" spans="1:16" ht="19.5" customHeight="1">
      <c r="A6" s="411" t="s">
        <v>393</v>
      </c>
      <c r="B6" s="912"/>
      <c r="C6" s="908"/>
      <c r="D6" s="908"/>
      <c r="E6" s="910"/>
      <c r="F6" s="906"/>
      <c r="G6" s="906"/>
      <c r="H6" s="906"/>
      <c r="I6" s="906"/>
      <c r="J6" s="906"/>
      <c r="K6" s="906"/>
      <c r="L6" s="906"/>
      <c r="M6" s="906"/>
      <c r="N6" s="911"/>
      <c r="O6" s="408"/>
      <c r="P6" s="408"/>
    </row>
    <row r="7" spans="1:16" ht="19.5" customHeight="1">
      <c r="A7" s="411" t="s">
        <v>106</v>
      </c>
      <c r="B7" s="912"/>
      <c r="C7" s="908"/>
      <c r="D7" s="908"/>
      <c r="E7" s="910"/>
      <c r="F7" s="906"/>
      <c r="G7" s="906"/>
      <c r="H7" s="906"/>
      <c r="I7" s="906"/>
      <c r="J7" s="906"/>
      <c r="K7" s="906"/>
      <c r="L7" s="906"/>
      <c r="M7" s="906"/>
      <c r="N7" s="911"/>
      <c r="O7" s="408"/>
      <c r="P7" s="408"/>
    </row>
    <row r="8" spans="1:16" ht="19.5" customHeight="1">
      <c r="A8" s="411" t="s">
        <v>394</v>
      </c>
      <c r="B8" s="912"/>
      <c r="C8" s="908"/>
      <c r="D8" s="908"/>
      <c r="E8" s="910"/>
      <c r="F8" s="906"/>
      <c r="G8" s="906"/>
      <c r="H8" s="906"/>
      <c r="I8" s="906"/>
      <c r="J8" s="906"/>
      <c r="K8" s="906"/>
      <c r="L8" s="906"/>
      <c r="M8" s="906"/>
      <c r="N8" s="911"/>
      <c r="O8" s="412"/>
      <c r="P8" s="360"/>
    </row>
    <row r="9" spans="1:16" ht="19.5" customHeight="1">
      <c r="A9" s="411" t="s">
        <v>104</v>
      </c>
      <c r="B9" s="912"/>
      <c r="C9" s="908"/>
      <c r="D9" s="908"/>
      <c r="E9" s="910"/>
      <c r="F9" s="906"/>
      <c r="G9" s="906"/>
      <c r="H9" s="906"/>
      <c r="I9" s="906"/>
      <c r="J9" s="906"/>
      <c r="K9" s="906"/>
      <c r="L9" s="906"/>
      <c r="M9" s="906"/>
      <c r="N9" s="911"/>
      <c r="O9" s="408"/>
      <c r="P9" s="408"/>
    </row>
    <row r="10" spans="1:16" ht="19.5" customHeight="1">
      <c r="A10" s="411" t="s">
        <v>395</v>
      </c>
      <c r="B10" s="912"/>
      <c r="C10" s="908"/>
      <c r="D10" s="908"/>
      <c r="E10" s="910"/>
      <c r="F10" s="906"/>
      <c r="G10" s="906"/>
      <c r="H10" s="906"/>
      <c r="I10" s="906"/>
      <c r="J10" s="906"/>
      <c r="K10" s="906"/>
      <c r="L10" s="906"/>
      <c r="M10" s="906"/>
      <c r="N10" s="911"/>
      <c r="O10" s="408"/>
      <c r="P10" s="408"/>
    </row>
    <row r="11" spans="1:16" ht="19.5" customHeight="1">
      <c r="A11" s="411" t="s">
        <v>271</v>
      </c>
      <c r="B11" s="912"/>
      <c r="C11" s="908"/>
      <c r="D11" s="908"/>
      <c r="E11" s="910"/>
      <c r="F11" s="906"/>
      <c r="G11" s="906"/>
      <c r="H11" s="906"/>
      <c r="I11" s="906"/>
      <c r="J11" s="906"/>
      <c r="K11" s="906"/>
      <c r="L11" s="906"/>
      <c r="M11" s="906"/>
      <c r="N11" s="911"/>
      <c r="O11" s="408"/>
      <c r="P11" s="408"/>
    </row>
    <row r="12" spans="1:16" ht="19.5" customHeight="1">
      <c r="A12" s="411" t="s">
        <v>105</v>
      </c>
      <c r="B12" s="912"/>
      <c r="C12" s="908"/>
      <c r="D12" s="908"/>
      <c r="E12" s="910"/>
      <c r="F12" s="906"/>
      <c r="G12" s="906"/>
      <c r="H12" s="906"/>
      <c r="I12" s="906"/>
      <c r="J12" s="906"/>
      <c r="K12" s="906"/>
      <c r="L12" s="906"/>
      <c r="M12" s="906"/>
      <c r="N12" s="911"/>
      <c r="O12" s="408"/>
      <c r="P12" s="408"/>
    </row>
    <row r="13" spans="1:16" ht="19.5" customHeight="1">
      <c r="A13" s="411" t="s">
        <v>107</v>
      </c>
      <c r="B13" s="912"/>
      <c r="C13" s="908"/>
      <c r="D13" s="908"/>
      <c r="E13" s="910"/>
      <c r="F13" s="906"/>
      <c r="G13" s="906"/>
      <c r="H13" s="906"/>
      <c r="I13" s="906"/>
      <c r="J13" s="906"/>
      <c r="K13" s="906"/>
      <c r="L13" s="906"/>
      <c r="M13" s="906"/>
      <c r="N13" s="911"/>
      <c r="O13" s="408"/>
      <c r="P13" s="408"/>
    </row>
    <row r="14" spans="1:16" ht="19.5" customHeight="1" thickBot="1">
      <c r="A14" s="413" t="s">
        <v>21</v>
      </c>
      <c r="B14" s="913"/>
      <c r="C14" s="914"/>
      <c r="D14" s="914"/>
      <c r="E14" s="915"/>
      <c r="F14" s="916"/>
      <c r="G14" s="916"/>
      <c r="H14" s="916"/>
      <c r="I14" s="916"/>
      <c r="J14" s="916"/>
      <c r="K14" s="916"/>
      <c r="L14" s="916"/>
      <c r="M14" s="916"/>
      <c r="N14" s="917"/>
      <c r="O14" s="408"/>
      <c r="P14" s="408"/>
    </row>
    <row r="15" spans="1:16" ht="19.5" customHeight="1" thickBot="1" thickTop="1">
      <c r="A15" s="414" t="s">
        <v>23</v>
      </c>
      <c r="B15" s="415"/>
      <c r="C15" s="416"/>
      <c r="D15" s="715"/>
      <c r="E15" s="716">
        <f>SUM(E5:E14)</f>
        <v>0</v>
      </c>
      <c r="F15" s="421">
        <f aca="true" t="shared" si="1" ref="F15:N15">SUM(F5:F14)</f>
        <v>0</v>
      </c>
      <c r="G15" s="421">
        <f t="shared" si="1"/>
        <v>0</v>
      </c>
      <c r="H15" s="421">
        <f t="shared" si="1"/>
        <v>0</v>
      </c>
      <c r="I15" s="421">
        <f t="shared" si="1"/>
        <v>0</v>
      </c>
      <c r="J15" s="421">
        <f t="shared" si="1"/>
        <v>0</v>
      </c>
      <c r="K15" s="421">
        <f t="shared" si="1"/>
        <v>0</v>
      </c>
      <c r="L15" s="421">
        <f t="shared" si="1"/>
        <v>0</v>
      </c>
      <c r="M15" s="421">
        <f t="shared" si="1"/>
        <v>0</v>
      </c>
      <c r="N15" s="422">
        <f t="shared" si="1"/>
        <v>0</v>
      </c>
      <c r="O15" s="408"/>
      <c r="P15" s="408"/>
    </row>
    <row r="16" spans="1:16" ht="19.5" customHeight="1">
      <c r="A16" s="340" t="s">
        <v>108</v>
      </c>
      <c r="B16" s="891"/>
      <c r="C16" s="892"/>
      <c r="D16" s="893"/>
      <c r="E16" s="894"/>
      <c r="F16" s="895"/>
      <c r="G16" s="896"/>
      <c r="H16" s="895"/>
      <c r="I16" s="895"/>
      <c r="J16" s="896"/>
      <c r="K16" s="895"/>
      <c r="L16" s="895"/>
      <c r="M16" s="896"/>
      <c r="N16" s="897"/>
      <c r="O16" s="408"/>
      <c r="P16" s="408"/>
    </row>
    <row r="17" spans="1:16" ht="19.5" customHeight="1" thickBot="1">
      <c r="A17" s="417" t="s">
        <v>109</v>
      </c>
      <c r="B17" s="898"/>
      <c r="C17" s="899"/>
      <c r="D17" s="900"/>
      <c r="E17" s="901"/>
      <c r="F17" s="902"/>
      <c r="G17" s="903"/>
      <c r="H17" s="904"/>
      <c r="I17" s="904"/>
      <c r="J17" s="903"/>
      <c r="K17" s="904"/>
      <c r="L17" s="904"/>
      <c r="M17" s="903"/>
      <c r="N17" s="905"/>
      <c r="O17" s="408"/>
      <c r="P17" s="408"/>
    </row>
    <row r="18" spans="1:16" ht="13.5" customHeight="1">
      <c r="A18" s="1"/>
      <c r="B18" s="1"/>
      <c r="C18" s="1"/>
      <c r="D18" s="1"/>
      <c r="E18" s="1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</row>
    <row r="19" spans="1:16" ht="19.5" customHeight="1" thickBot="1">
      <c r="A19" s="163" t="s">
        <v>110</v>
      </c>
      <c r="B19" s="418"/>
      <c r="C19" s="41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</row>
    <row r="20" spans="1:15" ht="19.5" customHeight="1">
      <c r="A20" s="1726" t="s">
        <v>1</v>
      </c>
      <c r="B20" s="1727"/>
      <c r="C20" s="419" t="s">
        <v>111</v>
      </c>
      <c r="D20" s="419" t="s">
        <v>3</v>
      </c>
      <c r="E20" s="420" t="s">
        <v>112</v>
      </c>
      <c r="H20" s="408"/>
      <c r="I20" s="408"/>
      <c r="J20" s="408"/>
      <c r="K20" s="408"/>
      <c r="L20" s="408"/>
      <c r="M20" s="408"/>
      <c r="N20" s="408"/>
      <c r="O20" s="408"/>
    </row>
    <row r="21" spans="1:15" ht="19.5" customHeight="1" thickBot="1">
      <c r="A21" s="1721" t="s">
        <v>113</v>
      </c>
      <c r="B21" s="1722"/>
      <c r="C21" s="67"/>
      <c r="D21" s="68" t="s">
        <v>114</v>
      </c>
      <c r="E21" s="69"/>
      <c r="F21" s="408"/>
      <c r="H21" s="408"/>
      <c r="I21" s="408"/>
      <c r="J21" s="408"/>
      <c r="K21" s="408"/>
      <c r="L21" s="408"/>
      <c r="M21" s="408"/>
      <c r="N21" s="408"/>
      <c r="O21" s="408"/>
    </row>
    <row r="22" spans="1:15" ht="19.5" customHeight="1">
      <c r="A22" s="1719"/>
      <c r="B22" s="1720"/>
      <c r="C22" s="881"/>
      <c r="D22" s="921"/>
      <c r="E22" s="886"/>
      <c r="F22" s="408"/>
      <c r="H22" s="408"/>
      <c r="I22" s="408"/>
      <c r="J22" s="408"/>
      <c r="K22" s="408"/>
      <c r="L22" s="408"/>
      <c r="M22" s="408"/>
      <c r="N22" s="408"/>
      <c r="O22" s="408"/>
    </row>
    <row r="23" spans="1:15" ht="19.5" customHeight="1">
      <c r="A23" s="1719"/>
      <c r="B23" s="1720"/>
      <c r="C23" s="882"/>
      <c r="D23" s="921"/>
      <c r="E23" s="887"/>
      <c r="F23" s="408"/>
      <c r="H23" s="408"/>
      <c r="I23" s="408"/>
      <c r="J23" s="408"/>
      <c r="K23" s="408"/>
      <c r="L23" s="408"/>
      <c r="M23" s="408"/>
      <c r="N23" s="408"/>
      <c r="O23" s="408"/>
    </row>
    <row r="24" spans="1:15" ht="19.5" customHeight="1">
      <c r="A24" s="1719"/>
      <c r="B24" s="1720"/>
      <c r="C24" s="883"/>
      <c r="D24" s="921"/>
      <c r="E24" s="888"/>
      <c r="F24" s="408"/>
      <c r="H24" s="408"/>
      <c r="I24" s="408"/>
      <c r="J24" s="408"/>
      <c r="K24" s="408"/>
      <c r="L24" s="408"/>
      <c r="M24" s="408"/>
      <c r="N24" s="408"/>
      <c r="O24" s="408"/>
    </row>
    <row r="25" spans="1:15" ht="19.5" customHeight="1">
      <c r="A25" s="1719"/>
      <c r="B25" s="1720"/>
      <c r="C25" s="884"/>
      <c r="D25" s="921"/>
      <c r="E25" s="889"/>
      <c r="F25" s="408"/>
      <c r="G25" s="408"/>
      <c r="H25" s="408"/>
      <c r="I25" s="408"/>
      <c r="J25" s="408"/>
      <c r="K25" s="408"/>
      <c r="L25" s="408"/>
      <c r="M25" s="408"/>
      <c r="N25" s="408"/>
      <c r="O25" s="408"/>
    </row>
    <row r="26" spans="1:5" ht="19.5" customHeight="1">
      <c r="A26" s="1719"/>
      <c r="B26" s="1720"/>
      <c r="C26" s="884"/>
      <c r="D26" s="921"/>
      <c r="E26" s="888"/>
    </row>
    <row r="27" spans="1:5" ht="19.5" customHeight="1" thickBot="1">
      <c r="A27" s="1717"/>
      <c r="B27" s="1718"/>
      <c r="C27" s="885"/>
      <c r="D27" s="1070"/>
      <c r="E27" s="890"/>
    </row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">
    <mergeCell ref="I2:J2"/>
    <mergeCell ref="A1:C1"/>
    <mergeCell ref="E2:F2"/>
    <mergeCell ref="A20:B20"/>
    <mergeCell ref="A3:A4"/>
    <mergeCell ref="A27:B27"/>
    <mergeCell ref="A26:B26"/>
    <mergeCell ref="A21:B21"/>
    <mergeCell ref="A25:B25"/>
    <mergeCell ref="A22:B22"/>
    <mergeCell ref="A23:B23"/>
    <mergeCell ref="A24:B24"/>
  </mergeCells>
  <printOptions horizontalCentered="1" verticalCentered="1"/>
  <pageMargins left="0.1968503937007874" right="0.1968503937007874" top="0.61" bottom="0" header="0.1968503937007874" footer="0.5118110236220472"/>
  <pageSetup blackAndWhite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14"/>
  <sheetViews>
    <sheetView view="pageBreakPreview" zoomScale="55" zoomScaleSheetLayoutView="55" zoomScalePageLayoutView="0" workbookViewId="0" topLeftCell="A1">
      <selection activeCell="Y46" sqref="Y46"/>
    </sheetView>
  </sheetViews>
  <sheetFormatPr defaultColWidth="10.28125" defaultRowHeight="12"/>
  <cols>
    <col min="1" max="1" width="2.7109375" style="424" customWidth="1"/>
    <col min="2" max="2" width="12.7109375" style="424" customWidth="1"/>
    <col min="3" max="3" width="2.7109375" style="424" customWidth="1"/>
    <col min="4" max="5" width="8.7109375" style="424" customWidth="1"/>
    <col min="6" max="7" width="4.7109375" style="424" customWidth="1"/>
    <col min="8" max="9" width="10.7109375" style="424" customWidth="1"/>
    <col min="10" max="10" width="4.7109375" style="424" customWidth="1"/>
    <col min="11" max="30" width="12.7109375" style="424" customWidth="1"/>
    <col min="31" max="31" width="20.421875" style="424" customWidth="1"/>
    <col min="32" max="32" width="12.7109375" style="424" customWidth="1"/>
    <col min="33" max="33" width="4.7109375" style="593" customWidth="1"/>
    <col min="34" max="53" width="10.7109375" style="424" customWidth="1"/>
    <col min="54" max="54" width="17.421875" style="424" customWidth="1"/>
    <col min="55" max="16384" width="10.28125" style="424" customWidth="1"/>
  </cols>
  <sheetData>
    <row r="1" spans="1:68" ht="18.75" customHeight="1">
      <c r="A1" s="1516" t="s">
        <v>340</v>
      </c>
      <c r="B1" s="1741"/>
      <c r="C1" s="1741"/>
      <c r="D1" s="1741"/>
      <c r="E1" s="423"/>
      <c r="L1" s="425"/>
      <c r="M1" s="425"/>
      <c r="N1" s="425"/>
      <c r="O1" s="425"/>
      <c r="P1" s="425"/>
      <c r="Q1" s="426"/>
      <c r="R1" s="426"/>
      <c r="S1" s="426"/>
      <c r="T1" s="426"/>
      <c r="AD1" s="369"/>
      <c r="AE1" s="427"/>
      <c r="AF1" s="427"/>
      <c r="AG1" s="440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</row>
    <row r="2" spans="1:68" ht="12" customHeight="1" thickBot="1">
      <c r="A2" s="428"/>
      <c r="B2" s="429" t="s">
        <v>52</v>
      </c>
      <c r="C2" s="1780">
        <f>'表紙'!C19</f>
        <v>0</v>
      </c>
      <c r="D2" s="1780"/>
      <c r="E2" s="1780"/>
      <c r="F2" s="1778" t="s">
        <v>176</v>
      </c>
      <c r="G2" s="1778"/>
      <c r="H2" s="1779">
        <f>'①経概況'!AA2</f>
        <v>0</v>
      </c>
      <c r="I2" s="1779"/>
      <c r="J2" s="1779"/>
      <c r="R2" s="424" t="s">
        <v>77</v>
      </c>
      <c r="T2" s="430" t="s">
        <v>78</v>
      </c>
      <c r="AA2" s="431"/>
      <c r="AB2" s="424" t="s">
        <v>77</v>
      </c>
      <c r="AD2" s="430" t="s">
        <v>79</v>
      </c>
      <c r="AE2" s="427"/>
      <c r="AF2" s="441"/>
      <c r="AG2" s="442"/>
      <c r="AH2" s="432" t="s">
        <v>178</v>
      </c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</row>
    <row r="3" spans="1:68" ht="12" customHeight="1" thickBot="1">
      <c r="A3" s="1753" t="s">
        <v>80</v>
      </c>
      <c r="B3" s="1754"/>
      <c r="C3" s="1768" t="s">
        <v>81</v>
      </c>
      <c r="D3" s="1765" t="s">
        <v>82</v>
      </c>
      <c r="E3" s="1765" t="s">
        <v>83</v>
      </c>
      <c r="F3" s="433" t="s">
        <v>84</v>
      </c>
      <c r="G3" s="433" t="s">
        <v>85</v>
      </c>
      <c r="H3" s="433" t="s">
        <v>462</v>
      </c>
      <c r="I3" s="433" t="s">
        <v>86</v>
      </c>
      <c r="J3" s="1840" t="s">
        <v>87</v>
      </c>
      <c r="K3" s="1843" t="s">
        <v>159</v>
      </c>
      <c r="L3" s="1844"/>
      <c r="M3" s="1844"/>
      <c r="N3" s="1844"/>
      <c r="O3" s="1844"/>
      <c r="P3" s="1844"/>
      <c r="Q3" s="1844"/>
      <c r="R3" s="1844"/>
      <c r="S3" s="1844"/>
      <c r="T3" s="1845"/>
      <c r="U3" s="1843" t="s">
        <v>159</v>
      </c>
      <c r="V3" s="1844"/>
      <c r="W3" s="1844"/>
      <c r="X3" s="1844"/>
      <c r="Y3" s="1844"/>
      <c r="Z3" s="1844"/>
      <c r="AA3" s="1844"/>
      <c r="AB3" s="1844"/>
      <c r="AC3" s="1844"/>
      <c r="AD3" s="1845"/>
      <c r="AE3" s="427"/>
      <c r="AF3" s="443"/>
      <c r="AG3" s="442"/>
      <c r="AH3" s="1837"/>
      <c r="AI3" s="1838"/>
      <c r="AJ3" s="1838"/>
      <c r="AK3" s="1838"/>
      <c r="AL3" s="1838"/>
      <c r="AM3" s="1838"/>
      <c r="AN3" s="1838"/>
      <c r="AO3" s="1838"/>
      <c r="AP3" s="1838"/>
      <c r="AQ3" s="1839"/>
      <c r="AR3" s="1838"/>
      <c r="AS3" s="1838"/>
      <c r="AT3" s="1838"/>
      <c r="AU3" s="1838"/>
      <c r="AV3" s="1838"/>
      <c r="AW3" s="1838"/>
      <c r="AX3" s="1838"/>
      <c r="AY3" s="1838"/>
      <c r="AZ3" s="1838"/>
      <c r="BA3" s="1839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</row>
    <row r="4" spans="1:68" ht="12" customHeight="1" thickBot="1">
      <c r="A4" s="1755"/>
      <c r="B4" s="1756"/>
      <c r="C4" s="1769"/>
      <c r="D4" s="1766"/>
      <c r="E4" s="1766"/>
      <c r="F4" s="434" t="s">
        <v>88</v>
      </c>
      <c r="G4" s="434" t="s">
        <v>89</v>
      </c>
      <c r="H4" s="434" t="s">
        <v>90</v>
      </c>
      <c r="I4" s="434" t="s">
        <v>325</v>
      </c>
      <c r="J4" s="1841"/>
      <c r="K4" s="857">
        <f>K5-1988</f>
        <v>0</v>
      </c>
      <c r="L4" s="858">
        <f aca="true" t="shared" si="0" ref="L4:AD4">L5-1988</f>
        <v>1</v>
      </c>
      <c r="M4" s="858">
        <f t="shared" si="0"/>
        <v>2</v>
      </c>
      <c r="N4" s="858">
        <f t="shared" si="0"/>
        <v>3</v>
      </c>
      <c r="O4" s="858">
        <f t="shared" si="0"/>
        <v>4</v>
      </c>
      <c r="P4" s="858">
        <f t="shared" si="0"/>
        <v>5</v>
      </c>
      <c r="Q4" s="858">
        <f t="shared" si="0"/>
        <v>6</v>
      </c>
      <c r="R4" s="858">
        <f t="shared" si="0"/>
        <v>7</v>
      </c>
      <c r="S4" s="858">
        <f t="shared" si="0"/>
        <v>8</v>
      </c>
      <c r="T4" s="859">
        <f t="shared" si="0"/>
        <v>9</v>
      </c>
      <c r="U4" s="863">
        <f t="shared" si="0"/>
        <v>10</v>
      </c>
      <c r="V4" s="858">
        <f t="shared" si="0"/>
        <v>11</v>
      </c>
      <c r="W4" s="858">
        <f t="shared" si="0"/>
        <v>12</v>
      </c>
      <c r="X4" s="858">
        <f t="shared" si="0"/>
        <v>13</v>
      </c>
      <c r="Y4" s="858">
        <f t="shared" si="0"/>
        <v>14</v>
      </c>
      <c r="Z4" s="858">
        <f t="shared" si="0"/>
        <v>15</v>
      </c>
      <c r="AA4" s="858">
        <f t="shared" si="0"/>
        <v>16</v>
      </c>
      <c r="AB4" s="858">
        <f t="shared" si="0"/>
        <v>17</v>
      </c>
      <c r="AC4" s="858">
        <f t="shared" si="0"/>
        <v>18</v>
      </c>
      <c r="AD4" s="859">
        <f t="shared" si="0"/>
        <v>19</v>
      </c>
      <c r="AE4" s="444"/>
      <c r="AF4" s="445"/>
      <c r="AG4" s="446"/>
      <c r="AH4" s="447">
        <f aca="true" t="shared" si="1" ref="AH4:AW5">K4</f>
        <v>0</v>
      </c>
      <c r="AI4" s="448">
        <f t="shared" si="1"/>
        <v>1</v>
      </c>
      <c r="AJ4" s="449">
        <f t="shared" si="1"/>
        <v>2</v>
      </c>
      <c r="AK4" s="450">
        <f t="shared" si="1"/>
        <v>3</v>
      </c>
      <c r="AL4" s="448">
        <f t="shared" si="1"/>
        <v>4</v>
      </c>
      <c r="AM4" s="448">
        <f t="shared" si="1"/>
        <v>5</v>
      </c>
      <c r="AN4" s="448">
        <f t="shared" si="1"/>
        <v>6</v>
      </c>
      <c r="AO4" s="448">
        <f t="shared" si="1"/>
        <v>7</v>
      </c>
      <c r="AP4" s="448">
        <f t="shared" si="1"/>
        <v>8</v>
      </c>
      <c r="AQ4" s="449">
        <f t="shared" si="1"/>
        <v>9</v>
      </c>
      <c r="AR4" s="450">
        <f t="shared" si="1"/>
        <v>10</v>
      </c>
      <c r="AS4" s="448">
        <f t="shared" si="1"/>
        <v>11</v>
      </c>
      <c r="AT4" s="448">
        <f t="shared" si="1"/>
        <v>12</v>
      </c>
      <c r="AU4" s="448">
        <f t="shared" si="1"/>
        <v>13</v>
      </c>
      <c r="AV4" s="448">
        <f t="shared" si="1"/>
        <v>14</v>
      </c>
      <c r="AW4" s="448">
        <f t="shared" si="1"/>
        <v>15</v>
      </c>
      <c r="AX4" s="448">
        <f aca="true" t="shared" si="2" ref="AR4:BA5">AA4</f>
        <v>16</v>
      </c>
      <c r="AY4" s="448">
        <f t="shared" si="2"/>
        <v>17</v>
      </c>
      <c r="AZ4" s="448">
        <f t="shared" si="2"/>
        <v>18</v>
      </c>
      <c r="BA4" s="449">
        <f t="shared" si="2"/>
        <v>19</v>
      </c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</row>
    <row r="5" spans="1:68" ht="12" customHeight="1" thickBot="1">
      <c r="A5" s="1757"/>
      <c r="B5" s="1758"/>
      <c r="C5" s="1770"/>
      <c r="D5" s="1767"/>
      <c r="E5" s="1767"/>
      <c r="F5" s="435" t="s">
        <v>91</v>
      </c>
      <c r="G5" s="435" t="s">
        <v>92</v>
      </c>
      <c r="H5" s="435" t="s">
        <v>93</v>
      </c>
      <c r="I5" s="435" t="s">
        <v>326</v>
      </c>
      <c r="J5" s="1842"/>
      <c r="K5" s="860">
        <f>'⑤農改善計画'!H4+1988</f>
        <v>1988</v>
      </c>
      <c r="L5" s="861">
        <f aca="true" t="shared" si="3" ref="L5:AD5">K5+1</f>
        <v>1989</v>
      </c>
      <c r="M5" s="861">
        <f t="shared" si="3"/>
        <v>1990</v>
      </c>
      <c r="N5" s="861">
        <f t="shared" si="3"/>
        <v>1991</v>
      </c>
      <c r="O5" s="861">
        <f t="shared" si="3"/>
        <v>1992</v>
      </c>
      <c r="P5" s="861">
        <f t="shared" si="3"/>
        <v>1993</v>
      </c>
      <c r="Q5" s="861">
        <f t="shared" si="3"/>
        <v>1994</v>
      </c>
      <c r="R5" s="861">
        <f t="shared" si="3"/>
        <v>1995</v>
      </c>
      <c r="S5" s="861">
        <f t="shared" si="3"/>
        <v>1996</v>
      </c>
      <c r="T5" s="862">
        <f t="shared" si="3"/>
        <v>1997</v>
      </c>
      <c r="U5" s="864">
        <f t="shared" si="3"/>
        <v>1998</v>
      </c>
      <c r="V5" s="861">
        <f t="shared" si="3"/>
        <v>1999</v>
      </c>
      <c r="W5" s="861">
        <f t="shared" si="3"/>
        <v>2000</v>
      </c>
      <c r="X5" s="861">
        <f t="shared" si="3"/>
        <v>2001</v>
      </c>
      <c r="Y5" s="861">
        <f t="shared" si="3"/>
        <v>2002</v>
      </c>
      <c r="Z5" s="861">
        <f t="shared" si="3"/>
        <v>2003</v>
      </c>
      <c r="AA5" s="861">
        <f t="shared" si="3"/>
        <v>2004</v>
      </c>
      <c r="AB5" s="861">
        <f t="shared" si="3"/>
        <v>2005</v>
      </c>
      <c r="AC5" s="861">
        <f t="shared" si="3"/>
        <v>2006</v>
      </c>
      <c r="AD5" s="862">
        <f t="shared" si="3"/>
        <v>2007</v>
      </c>
      <c r="AE5" s="1073"/>
      <c r="AF5" s="451" t="s">
        <v>181</v>
      </c>
      <c r="AG5" s="451" t="s">
        <v>180</v>
      </c>
      <c r="AH5" s="452">
        <f t="shared" si="1"/>
        <v>1988</v>
      </c>
      <c r="AI5" s="453">
        <f t="shared" si="1"/>
        <v>1989</v>
      </c>
      <c r="AJ5" s="454">
        <f t="shared" si="1"/>
        <v>1990</v>
      </c>
      <c r="AK5" s="455">
        <f t="shared" si="1"/>
        <v>1991</v>
      </c>
      <c r="AL5" s="453">
        <f t="shared" si="1"/>
        <v>1992</v>
      </c>
      <c r="AM5" s="453">
        <f t="shared" si="1"/>
        <v>1993</v>
      </c>
      <c r="AN5" s="453">
        <f t="shared" si="1"/>
        <v>1994</v>
      </c>
      <c r="AO5" s="453">
        <f t="shared" si="1"/>
        <v>1995</v>
      </c>
      <c r="AP5" s="453">
        <f t="shared" si="1"/>
        <v>1996</v>
      </c>
      <c r="AQ5" s="454">
        <f t="shared" si="1"/>
        <v>1997</v>
      </c>
      <c r="AR5" s="455">
        <f t="shared" si="2"/>
        <v>1998</v>
      </c>
      <c r="AS5" s="453">
        <f t="shared" si="2"/>
        <v>1999</v>
      </c>
      <c r="AT5" s="453">
        <f t="shared" si="2"/>
        <v>2000</v>
      </c>
      <c r="AU5" s="453">
        <f t="shared" si="2"/>
        <v>2001</v>
      </c>
      <c r="AV5" s="453">
        <f t="shared" si="2"/>
        <v>2002</v>
      </c>
      <c r="AW5" s="453">
        <f t="shared" si="2"/>
        <v>2003</v>
      </c>
      <c r="AX5" s="453">
        <f t="shared" si="2"/>
        <v>2004</v>
      </c>
      <c r="AY5" s="453">
        <f t="shared" si="2"/>
        <v>2005</v>
      </c>
      <c r="AZ5" s="453">
        <f t="shared" si="2"/>
        <v>2006</v>
      </c>
      <c r="BA5" s="454">
        <f t="shared" si="2"/>
        <v>2007</v>
      </c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</row>
    <row r="6" spans="1:68" ht="12" customHeight="1">
      <c r="A6" s="1730" t="s">
        <v>94</v>
      </c>
      <c r="B6" s="1733"/>
      <c r="C6" s="1771"/>
      <c r="D6" s="1782"/>
      <c r="E6" s="1771"/>
      <c r="F6" s="1781"/>
      <c r="G6" s="1781"/>
      <c r="H6" s="869"/>
      <c r="I6" s="876"/>
      <c r="J6" s="1784"/>
      <c r="K6" s="456">
        <f aca="true" t="shared" si="4" ref="K6:AD6">IF(OR($F$6=2,K5&lt;$H$6),0,IF(AND($F$6=1,$G$6=1,K5=$H$6),0,IF(AND($F$6=1,$G$6=2,K5=$H$6),$I$6,IF(OR(AND($F$6=1,$G$6=1,K5&gt;$H$6,K5&lt;=($H$6+$H$8+1)),AND($F$6=1,$G$6=2,K5&gt;$H$6,K5&lt;=($H$6+$H$8))),$I$6,IF(OR(AND($F$6=1,$G$6=1,K5=($H$6+$H$8+2)),AND($F$6=1,$G$6=2,K5=($H$6+$H$8+1))),$I$6-$I$7,IF(AND($F$6=1,$G$6=1,K5&gt;($H$6+$H$8+2),K5&lt;=($H$6+$H$7+1)),$I$6-$I$7-$I$8*(K5-$H$6-$H$8-2),IF(AND($F$6=1,$G$6=2,K5&gt;($H$6+$H$8+1),K5&lt;=($H$6+$H$7)),$I$6-$I$7-$I$8*(K5-$H$6-$H$8-1),0)))))))</f>
        <v>0</v>
      </c>
      <c r="L6" s="457">
        <f t="shared" si="4"/>
        <v>0</v>
      </c>
      <c r="M6" s="458">
        <f t="shared" si="4"/>
        <v>0</v>
      </c>
      <c r="N6" s="458">
        <f t="shared" si="4"/>
        <v>0</v>
      </c>
      <c r="O6" s="458">
        <f t="shared" si="4"/>
        <v>0</v>
      </c>
      <c r="P6" s="458">
        <f t="shared" si="4"/>
        <v>0</v>
      </c>
      <c r="Q6" s="458">
        <f t="shared" si="4"/>
        <v>0</v>
      </c>
      <c r="R6" s="458">
        <f t="shared" si="4"/>
        <v>0</v>
      </c>
      <c r="S6" s="458">
        <f t="shared" si="4"/>
        <v>0</v>
      </c>
      <c r="T6" s="459">
        <f t="shared" si="4"/>
        <v>0</v>
      </c>
      <c r="U6" s="460">
        <f t="shared" si="4"/>
        <v>0</v>
      </c>
      <c r="V6" s="458">
        <f t="shared" si="4"/>
        <v>0</v>
      </c>
      <c r="W6" s="458">
        <f t="shared" si="4"/>
        <v>0</v>
      </c>
      <c r="X6" s="458">
        <f t="shared" si="4"/>
        <v>0</v>
      </c>
      <c r="Y6" s="458">
        <f t="shared" si="4"/>
        <v>0</v>
      </c>
      <c r="Z6" s="458">
        <f t="shared" si="4"/>
        <v>0</v>
      </c>
      <c r="AA6" s="458">
        <f t="shared" si="4"/>
        <v>0</v>
      </c>
      <c r="AB6" s="458">
        <f t="shared" si="4"/>
        <v>0</v>
      </c>
      <c r="AC6" s="458">
        <f t="shared" si="4"/>
        <v>0</v>
      </c>
      <c r="AD6" s="461">
        <f t="shared" si="4"/>
        <v>0</v>
      </c>
      <c r="AE6" s="477"/>
      <c r="AF6" s="462" t="str">
        <f>IF(B6=0," ",B6)</f>
        <v> </v>
      </c>
      <c r="AG6" s="463" t="str">
        <f>IF(C6=0," ",C6)</f>
        <v> </v>
      </c>
      <c r="AH6" s="464">
        <f aca="true" t="shared" si="5" ref="AH6:BA6">IF(OR(K$5=" ",K$5-($H$6+$H$8)&gt;$H$7-$H$8),0,ABS(IF(K$5-$H$6&gt;=1,IF($F$6=2,CUMPRINC($J$6,$H$7-$H$8,$I$6,IF(K$5-($H$6+$H$8)&lt;=0,1,K$5-($H$6+$H$8)),$H$7-$H$8,0),K6),0)))</f>
        <v>0</v>
      </c>
      <c r="AI6" s="465">
        <f t="shared" si="5"/>
        <v>0</v>
      </c>
      <c r="AJ6" s="466">
        <f t="shared" si="5"/>
        <v>0</v>
      </c>
      <c r="AK6" s="467">
        <f t="shared" si="5"/>
        <v>0</v>
      </c>
      <c r="AL6" s="468">
        <f t="shared" si="5"/>
        <v>0</v>
      </c>
      <c r="AM6" s="468">
        <f t="shared" si="5"/>
        <v>0</v>
      </c>
      <c r="AN6" s="468">
        <f t="shared" si="5"/>
        <v>0</v>
      </c>
      <c r="AO6" s="468">
        <f t="shared" si="5"/>
        <v>0</v>
      </c>
      <c r="AP6" s="468">
        <f t="shared" si="5"/>
        <v>0</v>
      </c>
      <c r="AQ6" s="466">
        <f t="shared" si="5"/>
        <v>0</v>
      </c>
      <c r="AR6" s="469">
        <f t="shared" si="5"/>
        <v>0</v>
      </c>
      <c r="AS6" s="468">
        <f t="shared" si="5"/>
        <v>0</v>
      </c>
      <c r="AT6" s="468">
        <f t="shared" si="5"/>
        <v>0</v>
      </c>
      <c r="AU6" s="468">
        <f t="shared" si="5"/>
        <v>0</v>
      </c>
      <c r="AV6" s="468">
        <f t="shared" si="5"/>
        <v>0</v>
      </c>
      <c r="AW6" s="468">
        <f t="shared" si="5"/>
        <v>0</v>
      </c>
      <c r="AX6" s="468">
        <f t="shared" si="5"/>
        <v>0</v>
      </c>
      <c r="AY6" s="468">
        <f t="shared" si="5"/>
        <v>0</v>
      </c>
      <c r="AZ6" s="468">
        <f t="shared" si="5"/>
        <v>0</v>
      </c>
      <c r="BA6" s="470">
        <f t="shared" si="5"/>
        <v>0</v>
      </c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</row>
    <row r="7" spans="1:68" ht="12" customHeight="1">
      <c r="A7" s="1731"/>
      <c r="B7" s="1734"/>
      <c r="C7" s="1763"/>
      <c r="D7" s="1747"/>
      <c r="E7" s="1763"/>
      <c r="F7" s="1762"/>
      <c r="G7" s="1763"/>
      <c r="H7" s="870"/>
      <c r="I7" s="471">
        <f>IF(H7="","",IF(OR(F6&lt;1,F6&gt;2),"支払ｴﾗ-(1or2)",IF(OR(G6&lt;1,G6&gt;2),"償還ｴﾗ-(1or2)",IF(F6=1,I6-(H7-H8-1)*I8,"元利均等年賦払"))))</f>
      </c>
      <c r="J7" s="1737"/>
      <c r="K7" s="472">
        <f aca="true" t="shared" si="6" ref="K7:AD7">IF(OR((K5&lt;$H$6+$H$8),AND($F$6=1,$G$6=1,K5=$H$6+$H$8),AND($F$6=2,$G$6=1,K5=$H$6+$H$8)),0,IF(OR(AND($F$6=1,$G$6=2,K5=$H$6+$H$8),AND($F$6=1,$G$6=1,K5=$H$6+$H$8+1)),$I$7,IF(OR(AND($F$6=2,$G$6=2,K5=$H$6+$H$8),AND($F$6=2,$G$6=1,K5=$H$6+$H$8+1)),ABS(PPMT($J$6,1,$H$7-$H$8,$I$6)),IF(OR(AND($F$6=1,$G$6=2,K5&lt;$H$6+$H$7,K5&gt;$H$6+$H$8),AND($F$6=1,$G$6=1,K5&lt;=$H$6+$H$7,K5&gt;$H$6+$H$8+1)),$I$8,IF(AND($F$6=2,$G$6=2,K5&lt;$H$6+$H$7,K5&gt;$H$6+$H$8),ABS(PPMT($J$6,K5-$H$6-$H$8+1,$H$7-$H$8,$I$6)),IF(AND($F$6=2,$G$6=1,K5&lt;=$H$6+$H$7,K5&gt;$H$6+$H$8+1),ABS(PPMT($J$6,K5-$H$6-$H$8,$H$7-$H$8,$I$6)),0))))))</f>
        <v>0</v>
      </c>
      <c r="L7" s="473">
        <f t="shared" si="6"/>
        <v>0</v>
      </c>
      <c r="M7" s="473">
        <f t="shared" si="6"/>
        <v>0</v>
      </c>
      <c r="N7" s="473">
        <f t="shared" si="6"/>
        <v>0</v>
      </c>
      <c r="O7" s="473">
        <f t="shared" si="6"/>
        <v>0</v>
      </c>
      <c r="P7" s="473">
        <f t="shared" si="6"/>
        <v>0</v>
      </c>
      <c r="Q7" s="473">
        <f t="shared" si="6"/>
        <v>0</v>
      </c>
      <c r="R7" s="473">
        <f t="shared" si="6"/>
        <v>0</v>
      </c>
      <c r="S7" s="473">
        <f t="shared" si="6"/>
        <v>0</v>
      </c>
      <c r="T7" s="474">
        <f t="shared" si="6"/>
        <v>0</v>
      </c>
      <c r="U7" s="475">
        <f t="shared" si="6"/>
        <v>0</v>
      </c>
      <c r="V7" s="473">
        <f t="shared" si="6"/>
        <v>0</v>
      </c>
      <c r="W7" s="473">
        <f t="shared" si="6"/>
        <v>0</v>
      </c>
      <c r="X7" s="473">
        <f t="shared" si="6"/>
        <v>0</v>
      </c>
      <c r="Y7" s="473">
        <f t="shared" si="6"/>
        <v>0</v>
      </c>
      <c r="Z7" s="473">
        <f t="shared" si="6"/>
        <v>0</v>
      </c>
      <c r="AA7" s="473">
        <f t="shared" si="6"/>
        <v>0</v>
      </c>
      <c r="AB7" s="473">
        <f t="shared" si="6"/>
        <v>0</v>
      </c>
      <c r="AC7" s="473">
        <f t="shared" si="6"/>
        <v>0</v>
      </c>
      <c r="AD7" s="476">
        <f t="shared" si="6"/>
        <v>0</v>
      </c>
      <c r="AE7" s="477">
        <f>SUM(K7:AD7)</f>
        <v>0</v>
      </c>
      <c r="AF7" s="478" t="str">
        <f>IF(B9=0," ",B9)</f>
        <v> </v>
      </c>
      <c r="AG7" s="479" t="str">
        <f>IF(C9=0," ",C9)</f>
        <v> </v>
      </c>
      <c r="AH7" s="480">
        <f aca="true" t="shared" si="7" ref="AH7:BA7">IF(OR(K$5=" ",K$5-($H$9+$H$11)&gt;$H$10-$H$11),0,ABS(IF(K$5-$H$9&gt;=1,IF($F$9=2,CUMPRINC($J$9,$H$10-$H$11,$I$9,IF(K$5-($H$9+$H$11)&lt;=0,1,K$5-($H$9+$H$11)),$H$10-$H$11,0),K9),0)))</f>
        <v>0</v>
      </c>
      <c r="AI7" s="481">
        <f t="shared" si="7"/>
        <v>0</v>
      </c>
      <c r="AJ7" s="482">
        <f t="shared" si="7"/>
        <v>0</v>
      </c>
      <c r="AK7" s="483">
        <f t="shared" si="7"/>
        <v>0</v>
      </c>
      <c r="AL7" s="481">
        <f t="shared" si="7"/>
        <v>0</v>
      </c>
      <c r="AM7" s="481">
        <f t="shared" si="7"/>
        <v>0</v>
      </c>
      <c r="AN7" s="481">
        <f t="shared" si="7"/>
        <v>0</v>
      </c>
      <c r="AO7" s="481">
        <f t="shared" si="7"/>
        <v>0</v>
      </c>
      <c r="AP7" s="481">
        <f t="shared" si="7"/>
        <v>0</v>
      </c>
      <c r="AQ7" s="482">
        <f t="shared" si="7"/>
        <v>0</v>
      </c>
      <c r="AR7" s="484">
        <f t="shared" si="7"/>
        <v>0</v>
      </c>
      <c r="AS7" s="481">
        <f t="shared" si="7"/>
        <v>0</v>
      </c>
      <c r="AT7" s="481">
        <f t="shared" si="7"/>
        <v>0</v>
      </c>
      <c r="AU7" s="481">
        <f t="shared" si="7"/>
        <v>0</v>
      </c>
      <c r="AV7" s="481">
        <f t="shared" si="7"/>
        <v>0</v>
      </c>
      <c r="AW7" s="481">
        <f t="shared" si="7"/>
        <v>0</v>
      </c>
      <c r="AX7" s="481">
        <f t="shared" si="7"/>
        <v>0</v>
      </c>
      <c r="AY7" s="481">
        <f t="shared" si="7"/>
        <v>0</v>
      </c>
      <c r="AZ7" s="481">
        <f t="shared" si="7"/>
        <v>0</v>
      </c>
      <c r="BA7" s="485">
        <f t="shared" si="7"/>
        <v>0</v>
      </c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</row>
    <row r="8" spans="1:68" ht="12" customHeight="1">
      <c r="A8" s="1731"/>
      <c r="B8" s="1735"/>
      <c r="C8" s="1763"/>
      <c r="D8" s="1783"/>
      <c r="E8" s="1776"/>
      <c r="F8" s="1762"/>
      <c r="G8" s="1763"/>
      <c r="H8" s="871"/>
      <c r="I8" s="486">
        <f>IF(H8="","",IF(H8&gt;=H7,"据置は償還の内数で!!",IF(OR(F6&lt;1,F6&gt;2,G6&lt;1,G6&gt;2),"〃",IF(F6=1,ROUNDDOWN((I6/(H7-H8)),-3),"〃"))))</f>
      </c>
      <c r="J8" s="1764"/>
      <c r="K8" s="487">
        <f aca="true" t="shared" si="8" ref="K8:AD8">TRUNC(IF($F$6=1,K6*$J$6,IF(AND($F$6=2,$G$6=1,$H$6+$H$8&lt;K5,$H$6+$H$7&gt;=K5),ABS(IPMT($J$6,K5-$H$6-$H$8,$H$7-$H$8,$I$6)),IF(AND($F$6=2,$G$6=2,$H$6+$H$8&lt;=K5,$H$6+$H$7&gt;K5),ABS(IPMT($J$6,K5-$H$6-$H$8+1,$H$7-$H$8,$I$6)),IF(AND($F$6=2,$G$6=1,$H$6&lt;K5,$H$6+$H$8&gt;=K5),ABS(IPMT($J$6,1,$H$7-$H$8,$I$6)),IF(AND($F$6=2,$G$6=2,$H$6&lt;=K5,$H$6+$H$8&gt;K5),ABS(IPMT($J$6,1,$H$7-$H$8,$I$6)),0))))))</f>
        <v>0</v>
      </c>
      <c r="L8" s="488">
        <f t="shared" si="8"/>
        <v>0</v>
      </c>
      <c r="M8" s="488">
        <f t="shared" si="8"/>
        <v>0</v>
      </c>
      <c r="N8" s="488">
        <f t="shared" si="8"/>
        <v>0</v>
      </c>
      <c r="O8" s="488">
        <f t="shared" si="8"/>
        <v>0</v>
      </c>
      <c r="P8" s="488">
        <f t="shared" si="8"/>
        <v>0</v>
      </c>
      <c r="Q8" s="488">
        <f t="shared" si="8"/>
        <v>0</v>
      </c>
      <c r="R8" s="488">
        <f t="shared" si="8"/>
        <v>0</v>
      </c>
      <c r="S8" s="488">
        <f t="shared" si="8"/>
        <v>0</v>
      </c>
      <c r="T8" s="489">
        <f t="shared" si="8"/>
        <v>0</v>
      </c>
      <c r="U8" s="490">
        <f t="shared" si="8"/>
        <v>0</v>
      </c>
      <c r="V8" s="488">
        <f t="shared" si="8"/>
        <v>0</v>
      </c>
      <c r="W8" s="488">
        <f t="shared" si="8"/>
        <v>0</v>
      </c>
      <c r="X8" s="488">
        <f t="shared" si="8"/>
        <v>0</v>
      </c>
      <c r="Y8" s="488">
        <f t="shared" si="8"/>
        <v>0</v>
      </c>
      <c r="Z8" s="488">
        <f t="shared" si="8"/>
        <v>0</v>
      </c>
      <c r="AA8" s="488">
        <f t="shared" si="8"/>
        <v>0</v>
      </c>
      <c r="AB8" s="488">
        <f t="shared" si="8"/>
        <v>0</v>
      </c>
      <c r="AC8" s="488">
        <f t="shared" si="8"/>
        <v>0</v>
      </c>
      <c r="AD8" s="491">
        <f t="shared" si="8"/>
        <v>0</v>
      </c>
      <c r="AE8" s="477">
        <f>SUM(K8:AD8)</f>
        <v>0</v>
      </c>
      <c r="AF8" s="478" t="str">
        <f>IF(B12=0," ",B12)</f>
        <v> </v>
      </c>
      <c r="AG8" s="479" t="str">
        <f>IF(C12=0," ",C12)</f>
        <v> </v>
      </c>
      <c r="AH8" s="480">
        <f aca="true" t="shared" si="9" ref="AH8:BA8">IF(OR(K$5=" ",K$5-($H$12+$H$14)&gt;$H$13-$H$14),0,ABS(IF(K$5-$H$12&gt;=1,IF($F$12=2,CUMPRINC($J$12,$H$13-$H$14,$I$12,IF(K$5-($H$12+$H$14)&lt;=0,1,K$5-($H$12+$H$14)),$H$13-$H$14,0),K12),0)))</f>
        <v>0</v>
      </c>
      <c r="AI8" s="481">
        <f t="shared" si="9"/>
        <v>0</v>
      </c>
      <c r="AJ8" s="482">
        <f t="shared" si="9"/>
        <v>0</v>
      </c>
      <c r="AK8" s="483">
        <f t="shared" si="9"/>
        <v>0</v>
      </c>
      <c r="AL8" s="481">
        <f t="shared" si="9"/>
        <v>0</v>
      </c>
      <c r="AM8" s="481">
        <f t="shared" si="9"/>
        <v>0</v>
      </c>
      <c r="AN8" s="481">
        <f t="shared" si="9"/>
        <v>0</v>
      </c>
      <c r="AO8" s="481">
        <f t="shared" si="9"/>
        <v>0</v>
      </c>
      <c r="AP8" s="481">
        <f t="shared" si="9"/>
        <v>0</v>
      </c>
      <c r="AQ8" s="482">
        <f t="shared" si="9"/>
        <v>0</v>
      </c>
      <c r="AR8" s="484">
        <f t="shared" si="9"/>
        <v>0</v>
      </c>
      <c r="AS8" s="481">
        <f t="shared" si="9"/>
        <v>0</v>
      </c>
      <c r="AT8" s="481">
        <f t="shared" si="9"/>
        <v>0</v>
      </c>
      <c r="AU8" s="481">
        <f t="shared" si="9"/>
        <v>0</v>
      </c>
      <c r="AV8" s="481">
        <f t="shared" si="9"/>
        <v>0</v>
      </c>
      <c r="AW8" s="481">
        <f t="shared" si="9"/>
        <v>0</v>
      </c>
      <c r="AX8" s="481">
        <f t="shared" si="9"/>
        <v>0</v>
      </c>
      <c r="AY8" s="481">
        <f t="shared" si="9"/>
        <v>0</v>
      </c>
      <c r="AZ8" s="481">
        <f t="shared" si="9"/>
        <v>0</v>
      </c>
      <c r="BA8" s="485">
        <f t="shared" si="9"/>
        <v>0</v>
      </c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</row>
    <row r="9" spans="1:68" ht="12" customHeight="1">
      <c r="A9" s="1731"/>
      <c r="B9" s="1785"/>
      <c r="C9" s="1787"/>
      <c r="D9" s="1752"/>
      <c r="E9" s="1751"/>
      <c r="F9" s="1775"/>
      <c r="G9" s="1775"/>
      <c r="H9" s="872"/>
      <c r="I9" s="877"/>
      <c r="J9" s="1737"/>
      <c r="K9" s="492">
        <f aca="true" t="shared" si="10" ref="K9:AD9">IF(OR($F$9=2,K5&lt;$H$9),0,IF(AND($F$9=1,$G$9=1,K5=$H$9),0,IF(AND($F$9=1,$G$9=2,K5=$H$9),$I$9,IF(OR(AND($F$9=1,$G$9=1,K5&gt;$H$9,K5&lt;=($H$9+$H$11+1)),AND($F$9=1,$G$9=2,K5&gt;$H$9,K5&lt;=($H$9+$H$11))),$I$9,IF(OR(AND($F$9=1,$G$9=1,K5=($H$9+$H$11+2)),AND($F$9=1,$G$9=2,K5=($H$9+$H$11+1))),$I$9-$I$10,IF(AND($F$9=1,$G$9=1,K5&gt;($H$9+$H$11+2),K5&lt;=($H$9+$H$10+1)),$I$9-$I$10-$I$11*(K5-$H$9-$H$11-2),IF(AND($F$9=1,$G$9=2,K5&gt;($H$9+$H$11+1),K5&lt;=($H$9+$H$10)),$I$9-$I$10-$I$11*(K5-$H$9-$H$11-1),0)))))))</f>
        <v>0</v>
      </c>
      <c r="L9" s="493">
        <f t="shared" si="10"/>
        <v>0</v>
      </c>
      <c r="M9" s="493">
        <f t="shared" si="10"/>
        <v>0</v>
      </c>
      <c r="N9" s="493">
        <f t="shared" si="10"/>
        <v>0</v>
      </c>
      <c r="O9" s="493">
        <f t="shared" si="10"/>
        <v>0</v>
      </c>
      <c r="P9" s="493">
        <f t="shared" si="10"/>
        <v>0</v>
      </c>
      <c r="Q9" s="493">
        <f t="shared" si="10"/>
        <v>0</v>
      </c>
      <c r="R9" s="493">
        <f t="shared" si="10"/>
        <v>0</v>
      </c>
      <c r="S9" s="493">
        <f t="shared" si="10"/>
        <v>0</v>
      </c>
      <c r="T9" s="494">
        <f t="shared" si="10"/>
        <v>0</v>
      </c>
      <c r="U9" s="495">
        <f t="shared" si="10"/>
        <v>0</v>
      </c>
      <c r="V9" s="493">
        <f t="shared" si="10"/>
        <v>0</v>
      </c>
      <c r="W9" s="493">
        <f t="shared" si="10"/>
        <v>0</v>
      </c>
      <c r="X9" s="493">
        <f t="shared" si="10"/>
        <v>0</v>
      </c>
      <c r="Y9" s="493">
        <f t="shared" si="10"/>
        <v>0</v>
      </c>
      <c r="Z9" s="493">
        <f t="shared" si="10"/>
        <v>0</v>
      </c>
      <c r="AA9" s="493">
        <f t="shared" si="10"/>
        <v>0</v>
      </c>
      <c r="AB9" s="493">
        <f t="shared" si="10"/>
        <v>0</v>
      </c>
      <c r="AC9" s="493">
        <f t="shared" si="10"/>
        <v>0</v>
      </c>
      <c r="AD9" s="496">
        <f t="shared" si="10"/>
        <v>0</v>
      </c>
      <c r="AE9" s="477"/>
      <c r="AF9" s="478" t="str">
        <f>IF(B15=0," ",B15)</f>
        <v> </v>
      </c>
      <c r="AG9" s="479" t="str">
        <f>IF(C15=0," ",C15)</f>
        <v> </v>
      </c>
      <c r="AH9" s="480">
        <f aca="true" t="shared" si="11" ref="AH9:BA9">IF(OR(K$5=" ",K$5-($H$15+$H$17)&gt;$H$16-$H$17),0,ABS(IF(K$5-$H$15&gt;=1,IF($F$15=2,CUMPRINC($J$15,$H$16-$H$17,$I$15,IF(K$5-($H$15+$H$17)&lt;=0,1,K$5-($H$15+$H$17)),$H$16-$H$17,0),K15),0)))</f>
        <v>0</v>
      </c>
      <c r="AI9" s="481">
        <f t="shared" si="11"/>
        <v>0</v>
      </c>
      <c r="AJ9" s="482">
        <f t="shared" si="11"/>
        <v>0</v>
      </c>
      <c r="AK9" s="483">
        <f t="shared" si="11"/>
        <v>0</v>
      </c>
      <c r="AL9" s="481">
        <f t="shared" si="11"/>
        <v>0</v>
      </c>
      <c r="AM9" s="481">
        <f t="shared" si="11"/>
        <v>0</v>
      </c>
      <c r="AN9" s="481">
        <f t="shared" si="11"/>
        <v>0</v>
      </c>
      <c r="AO9" s="481">
        <f t="shared" si="11"/>
        <v>0</v>
      </c>
      <c r="AP9" s="481">
        <f t="shared" si="11"/>
        <v>0</v>
      </c>
      <c r="AQ9" s="482">
        <f t="shared" si="11"/>
        <v>0</v>
      </c>
      <c r="AR9" s="484">
        <f t="shared" si="11"/>
        <v>0</v>
      </c>
      <c r="AS9" s="481">
        <f t="shared" si="11"/>
        <v>0</v>
      </c>
      <c r="AT9" s="481">
        <f t="shared" si="11"/>
        <v>0</v>
      </c>
      <c r="AU9" s="481">
        <f t="shared" si="11"/>
        <v>0</v>
      </c>
      <c r="AV9" s="481">
        <f t="shared" si="11"/>
        <v>0</v>
      </c>
      <c r="AW9" s="481">
        <f t="shared" si="11"/>
        <v>0</v>
      </c>
      <c r="AX9" s="481">
        <f t="shared" si="11"/>
        <v>0</v>
      </c>
      <c r="AY9" s="481">
        <f t="shared" si="11"/>
        <v>0</v>
      </c>
      <c r="AZ9" s="481">
        <f t="shared" si="11"/>
        <v>0</v>
      </c>
      <c r="BA9" s="485">
        <f t="shared" si="11"/>
        <v>0</v>
      </c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</row>
    <row r="10" spans="1:68" ht="12" customHeight="1">
      <c r="A10" s="1731"/>
      <c r="B10" s="1786"/>
      <c r="C10" s="1763"/>
      <c r="D10" s="1747"/>
      <c r="E10" s="1734"/>
      <c r="F10" s="1762"/>
      <c r="G10" s="1763"/>
      <c r="H10" s="870"/>
      <c r="I10" s="471">
        <f>IF(H10="","",IF(OR(F9&lt;1,F9&gt;2),"支払ｴﾗ-(1or2)",IF(OR(G9&lt;1,G9&gt;2),"償還ｴﾗ-(1or2)",IF(F9=1,I9-(H10-H11-1)*I11,"元利均等年賦払"))))</f>
      </c>
      <c r="J10" s="1737"/>
      <c r="K10" s="472">
        <f aca="true" t="shared" si="12" ref="K10:AD10">IF(OR((K5&lt;$H$9+$H$11),AND($F$9=1,$G$9=1,K5=$H$9+$H$11),AND($F$9=2,$G$9=1,K5=$H$9+$H$11)),0,IF(OR(AND($F$9=1,$G$9=2,K5=$H$9+$H$11),AND($F$9=1,$G$9=1,K5=$H$9+$H$11+1)),$I$10,IF(OR(AND($F$9=2,$G$9=2,K5=$H$9+$H$11),AND($F$9=2,$G$9=1,K5=$H$9+$H$11+1)),ABS(PPMT($J$9,1,$H$10-$H$11,$I$9)),IF(OR(AND($F$9=1,$G$9=2,K5&lt;$H$9+$H$10,K5&gt;$H$9+$H$11),AND($F$9=1,$G$9=1,K5&lt;=$H$9+$H$10,K5&gt;$H$9+$H$11+1)),$I$11,IF(AND($F$9=2,$G$9=2,K5&lt;$H$9+$H$10,K5&gt;$H$9+$H$11),ABS(PPMT($J$9,K5-$H$9-$H$11+1,$H$10-$H$11,$I$9)),IF(AND($F$9=2,$G$9=1,K5&lt;=$H$9+$H$10,K5&gt;$H$9+$H$11+1),ABS(PPMT($J$9,K5-$H$9-$H$11,$H$10-$H$11,$I$9)),0))))))</f>
        <v>0</v>
      </c>
      <c r="L10" s="473">
        <f t="shared" si="12"/>
        <v>0</v>
      </c>
      <c r="M10" s="473">
        <f t="shared" si="12"/>
        <v>0</v>
      </c>
      <c r="N10" s="473">
        <f t="shared" si="12"/>
        <v>0</v>
      </c>
      <c r="O10" s="473">
        <f t="shared" si="12"/>
        <v>0</v>
      </c>
      <c r="P10" s="473">
        <f t="shared" si="12"/>
        <v>0</v>
      </c>
      <c r="Q10" s="473">
        <f t="shared" si="12"/>
        <v>0</v>
      </c>
      <c r="R10" s="473">
        <f t="shared" si="12"/>
        <v>0</v>
      </c>
      <c r="S10" s="473">
        <f t="shared" si="12"/>
        <v>0</v>
      </c>
      <c r="T10" s="474">
        <f t="shared" si="12"/>
        <v>0</v>
      </c>
      <c r="U10" s="475">
        <f t="shared" si="12"/>
        <v>0</v>
      </c>
      <c r="V10" s="473">
        <f t="shared" si="12"/>
        <v>0</v>
      </c>
      <c r="W10" s="473">
        <f t="shared" si="12"/>
        <v>0</v>
      </c>
      <c r="X10" s="473">
        <f t="shared" si="12"/>
        <v>0</v>
      </c>
      <c r="Y10" s="473">
        <f t="shared" si="12"/>
        <v>0</v>
      </c>
      <c r="Z10" s="473">
        <f t="shared" si="12"/>
        <v>0</v>
      </c>
      <c r="AA10" s="473">
        <f t="shared" si="12"/>
        <v>0</v>
      </c>
      <c r="AB10" s="473">
        <f t="shared" si="12"/>
        <v>0</v>
      </c>
      <c r="AC10" s="473">
        <f t="shared" si="12"/>
        <v>0</v>
      </c>
      <c r="AD10" s="476">
        <f t="shared" si="12"/>
        <v>0</v>
      </c>
      <c r="AE10" s="477">
        <f>SUM(K10:AD10)</f>
        <v>0</v>
      </c>
      <c r="AF10" s="478" t="str">
        <f>IF(B18=0," ",B18)</f>
        <v> </v>
      </c>
      <c r="AG10" s="479" t="str">
        <f>IF(C18=0," ",C18)</f>
        <v> </v>
      </c>
      <c r="AH10" s="480">
        <f aca="true" t="shared" si="13" ref="AH10:BA10">IF(OR(K$5=" ",K$5-($H$18+$H$20)&gt;$H$19-$H$20),0,ABS(IF(K$5-$H$18&gt;=1,IF($F$18=2,CUMPRINC($J$18,$H$19-$H$20,$I$18,IF(K$5-($H$18+$H$20)&lt;=0,1,K$5-($H$18+$H$20)),$H$19-$H$20,0),K18),0)))</f>
        <v>0</v>
      </c>
      <c r="AI10" s="481">
        <f t="shared" si="13"/>
        <v>0</v>
      </c>
      <c r="AJ10" s="482">
        <f t="shared" si="13"/>
        <v>0</v>
      </c>
      <c r="AK10" s="483">
        <f t="shared" si="13"/>
        <v>0</v>
      </c>
      <c r="AL10" s="481">
        <f t="shared" si="13"/>
        <v>0</v>
      </c>
      <c r="AM10" s="481">
        <f t="shared" si="13"/>
        <v>0</v>
      </c>
      <c r="AN10" s="481">
        <f t="shared" si="13"/>
        <v>0</v>
      </c>
      <c r="AO10" s="481">
        <f t="shared" si="13"/>
        <v>0</v>
      </c>
      <c r="AP10" s="481">
        <f t="shared" si="13"/>
        <v>0</v>
      </c>
      <c r="AQ10" s="482">
        <f t="shared" si="13"/>
        <v>0</v>
      </c>
      <c r="AR10" s="484">
        <f t="shared" si="13"/>
        <v>0</v>
      </c>
      <c r="AS10" s="481">
        <f t="shared" si="13"/>
        <v>0</v>
      </c>
      <c r="AT10" s="481">
        <f t="shared" si="13"/>
        <v>0</v>
      </c>
      <c r="AU10" s="481">
        <f t="shared" si="13"/>
        <v>0</v>
      </c>
      <c r="AV10" s="481">
        <f t="shared" si="13"/>
        <v>0</v>
      </c>
      <c r="AW10" s="481">
        <f t="shared" si="13"/>
        <v>0</v>
      </c>
      <c r="AX10" s="481">
        <f t="shared" si="13"/>
        <v>0</v>
      </c>
      <c r="AY10" s="481">
        <f t="shared" si="13"/>
        <v>0</v>
      </c>
      <c r="AZ10" s="481">
        <f t="shared" si="13"/>
        <v>0</v>
      </c>
      <c r="BA10" s="485">
        <f t="shared" si="13"/>
        <v>0</v>
      </c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</row>
    <row r="11" spans="1:68" ht="12" customHeight="1">
      <c r="A11" s="1731"/>
      <c r="B11" s="1786"/>
      <c r="C11" s="1776"/>
      <c r="D11" s="1747"/>
      <c r="E11" s="1734"/>
      <c r="F11" s="1788"/>
      <c r="G11" s="1776"/>
      <c r="H11" s="873"/>
      <c r="I11" s="497">
        <f>IF(H11="","",IF(H11&gt;=H10,"据置は償還の内数で!!",IF(OR(F9&lt;1,F9&gt;2,G9&lt;1,G9&gt;2),"〃",IF(F9=1,ROUNDDOWN((I9/(H10-H11)),-3),"〃"))))</f>
      </c>
      <c r="J11" s="1737"/>
      <c r="K11" s="498">
        <f aca="true" t="shared" si="14" ref="K11:AD11">TRUNC(IF($F$9=1,K9*$J$9,IF(AND($F$9=2,$G$9=1,$H$9+$H$11&lt;K5,$H$9+$H$10&gt;=K5),ABS(IPMT($J$9,K5-$H$9-$H$11,$H$10-$H$11,$I$9)),IF(AND($F$9=2,$G$9=2,$H$9+$H$11&lt;=K5,$H$9+$H$10&gt;K5),ABS(IPMT($J$9,K5-$H$9-$H$11+1,$H$10-$H$11,$I$9)),IF(AND($F$9=2,$G$9=1,$H$9&lt;K5,$H$9+$H$11&gt;=K5),ABS(IPMT($J$9,1,$H$10-$H$11,$I$9)),IF(AND($F$9=2,$G$9=2,$H$9&lt;=K5,$H$9+$H$11&gt;K5),ABS(IPMT($J$9,1,$H$10-$H$11,$I$9)),0))))))</f>
        <v>0</v>
      </c>
      <c r="L11" s="499">
        <f t="shared" si="14"/>
        <v>0</v>
      </c>
      <c r="M11" s="499">
        <f t="shared" si="14"/>
        <v>0</v>
      </c>
      <c r="N11" s="499">
        <f t="shared" si="14"/>
        <v>0</v>
      </c>
      <c r="O11" s="499">
        <f t="shared" si="14"/>
        <v>0</v>
      </c>
      <c r="P11" s="499">
        <f t="shared" si="14"/>
        <v>0</v>
      </c>
      <c r="Q11" s="499">
        <f t="shared" si="14"/>
        <v>0</v>
      </c>
      <c r="R11" s="499">
        <f t="shared" si="14"/>
        <v>0</v>
      </c>
      <c r="S11" s="499">
        <f t="shared" si="14"/>
        <v>0</v>
      </c>
      <c r="T11" s="500">
        <f t="shared" si="14"/>
        <v>0</v>
      </c>
      <c r="U11" s="501">
        <f t="shared" si="14"/>
        <v>0</v>
      </c>
      <c r="V11" s="499">
        <f t="shared" si="14"/>
        <v>0</v>
      </c>
      <c r="W11" s="499">
        <f t="shared" si="14"/>
        <v>0</v>
      </c>
      <c r="X11" s="499">
        <f t="shared" si="14"/>
        <v>0</v>
      </c>
      <c r="Y11" s="499">
        <f t="shared" si="14"/>
        <v>0</v>
      </c>
      <c r="Z11" s="499">
        <f t="shared" si="14"/>
        <v>0</v>
      </c>
      <c r="AA11" s="499">
        <f t="shared" si="14"/>
        <v>0</v>
      </c>
      <c r="AB11" s="499">
        <f t="shared" si="14"/>
        <v>0</v>
      </c>
      <c r="AC11" s="499">
        <f t="shared" si="14"/>
        <v>0</v>
      </c>
      <c r="AD11" s="502">
        <f t="shared" si="14"/>
        <v>0</v>
      </c>
      <c r="AE11" s="477">
        <f>SUM(K11:AD11)</f>
        <v>0</v>
      </c>
      <c r="AF11" s="478" t="str">
        <f>IF(B21=0," ",B21)</f>
        <v> </v>
      </c>
      <c r="AG11" s="479" t="str">
        <f>IF(C21=0," ",C21)</f>
        <v> </v>
      </c>
      <c r="AH11" s="480">
        <f aca="true" t="shared" si="15" ref="AH11:BA11">IF(OR(K$5=" ",K$5-($H$21+$H$23)&gt;$H$22-$H$23),0,ABS(IF(K$5-$H$21&gt;=1,IF($F$21=2,CUMPRINC($J$21,$H$22-$H$23,$I$21,IF(K$5-($H$21+$H$23)&lt;=0,1,K$5-($H$21+$H$23)),$H$22-$H$23,0),K21),0)))</f>
        <v>0</v>
      </c>
      <c r="AI11" s="481">
        <f t="shared" si="15"/>
        <v>0</v>
      </c>
      <c r="AJ11" s="482">
        <f t="shared" si="15"/>
        <v>0</v>
      </c>
      <c r="AK11" s="483">
        <f t="shared" si="15"/>
        <v>0</v>
      </c>
      <c r="AL11" s="481">
        <f t="shared" si="15"/>
        <v>0</v>
      </c>
      <c r="AM11" s="481">
        <f t="shared" si="15"/>
        <v>0</v>
      </c>
      <c r="AN11" s="481">
        <f t="shared" si="15"/>
        <v>0</v>
      </c>
      <c r="AO11" s="481">
        <f t="shared" si="15"/>
        <v>0</v>
      </c>
      <c r="AP11" s="481">
        <f t="shared" si="15"/>
        <v>0</v>
      </c>
      <c r="AQ11" s="482">
        <f t="shared" si="15"/>
        <v>0</v>
      </c>
      <c r="AR11" s="484">
        <f t="shared" si="15"/>
        <v>0</v>
      </c>
      <c r="AS11" s="481">
        <f t="shared" si="15"/>
        <v>0</v>
      </c>
      <c r="AT11" s="481">
        <f t="shared" si="15"/>
        <v>0</v>
      </c>
      <c r="AU11" s="481">
        <f t="shared" si="15"/>
        <v>0</v>
      </c>
      <c r="AV11" s="481">
        <f t="shared" si="15"/>
        <v>0</v>
      </c>
      <c r="AW11" s="481">
        <f t="shared" si="15"/>
        <v>0</v>
      </c>
      <c r="AX11" s="481">
        <f t="shared" si="15"/>
        <v>0</v>
      </c>
      <c r="AY11" s="481">
        <f t="shared" si="15"/>
        <v>0</v>
      </c>
      <c r="AZ11" s="481">
        <f t="shared" si="15"/>
        <v>0</v>
      </c>
      <c r="BA11" s="485">
        <f t="shared" si="15"/>
        <v>0</v>
      </c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</row>
    <row r="12" spans="1:68" ht="12" customHeight="1">
      <c r="A12" s="1731"/>
      <c r="B12" s="1789"/>
      <c r="C12" s="1791"/>
      <c r="D12" s="1752"/>
      <c r="E12" s="1751"/>
      <c r="F12" s="1775"/>
      <c r="G12" s="1775"/>
      <c r="H12" s="872"/>
      <c r="I12" s="877"/>
      <c r="J12" s="1736"/>
      <c r="K12" s="503">
        <f aca="true" t="shared" si="16" ref="K12:AD12">IF(OR($F$12=2,K5&lt;$H$12),0,IF(AND($F$12=1,$G$12=1,K5=$H$12),0,IF(AND($F$12=1,$G$12=2,K5=$H$12),$I$12,IF(OR(AND($F$12=1,$G$12=1,K5&gt;$H$12,K5&lt;=($H$12+$H$14+1)),AND($F$12=1,$G$12=2,K5&gt;$H$12,K5&lt;=($H$12+$H$14))),$I$12,IF(OR(AND($F$12=1,$G$12=1,K5=($H$12+$H$14+2)),AND($F$12=1,$G$12=2,K5=($H$12+$H$14+1))),$I$12-$I$13,IF(AND($F$12=1,$G$12=1,K5&gt;($H$12+$H$14+2),K5&lt;=($H$12+$H$13+1)),$I$12-$I$13-$I$14*(K5-$H$12-$H$14-2),IF(AND($F$12=1,$G$12=2,K5&gt;($H$12+$H$14+1),K5&lt;=($H$12+$H$13)),$I$12-$I$13-$I$14*(K5-$H$12-$H$14-1),0)))))))</f>
        <v>0</v>
      </c>
      <c r="L12" s="504">
        <f t="shared" si="16"/>
        <v>0</v>
      </c>
      <c r="M12" s="504">
        <f t="shared" si="16"/>
        <v>0</v>
      </c>
      <c r="N12" s="504">
        <f t="shared" si="16"/>
        <v>0</v>
      </c>
      <c r="O12" s="504">
        <f t="shared" si="16"/>
        <v>0</v>
      </c>
      <c r="P12" s="504">
        <f t="shared" si="16"/>
        <v>0</v>
      </c>
      <c r="Q12" s="504">
        <f t="shared" si="16"/>
        <v>0</v>
      </c>
      <c r="R12" s="504">
        <f t="shared" si="16"/>
        <v>0</v>
      </c>
      <c r="S12" s="504">
        <f t="shared" si="16"/>
        <v>0</v>
      </c>
      <c r="T12" s="505">
        <f t="shared" si="16"/>
        <v>0</v>
      </c>
      <c r="U12" s="506">
        <f t="shared" si="16"/>
        <v>0</v>
      </c>
      <c r="V12" s="504">
        <f t="shared" si="16"/>
        <v>0</v>
      </c>
      <c r="W12" s="504">
        <f t="shared" si="16"/>
        <v>0</v>
      </c>
      <c r="X12" s="504">
        <f t="shared" si="16"/>
        <v>0</v>
      </c>
      <c r="Y12" s="504">
        <f t="shared" si="16"/>
        <v>0</v>
      </c>
      <c r="Z12" s="504">
        <f t="shared" si="16"/>
        <v>0</v>
      </c>
      <c r="AA12" s="504">
        <f t="shared" si="16"/>
        <v>0</v>
      </c>
      <c r="AB12" s="504">
        <f t="shared" si="16"/>
        <v>0</v>
      </c>
      <c r="AC12" s="504">
        <f t="shared" si="16"/>
        <v>0</v>
      </c>
      <c r="AD12" s="507">
        <f t="shared" si="16"/>
        <v>0</v>
      </c>
      <c r="AE12" s="477"/>
      <c r="AF12" s="478" t="str">
        <f>IF(B24=0," ",B24)</f>
        <v> </v>
      </c>
      <c r="AG12" s="479" t="str">
        <f>IF(C24=0," ",C24)</f>
        <v> </v>
      </c>
      <c r="AH12" s="480">
        <f aca="true" t="shared" si="17" ref="AH12:BA12">IF(OR(K$5=" ",K$5-($H$24+$H$26)&gt;$H$25-$H$26),0,ABS(IF(K$5-$H$24&gt;=1,IF($F$24=2,CUMPRINC($J$24,$H$25-$H$26,$I$24,IF(K$5-($H$24+$H$26)&lt;=0,1,K$5-($H$24+$H$26)),$H$25-$H$26,0),K24),0)))</f>
        <v>0</v>
      </c>
      <c r="AI12" s="481">
        <f t="shared" si="17"/>
        <v>0</v>
      </c>
      <c r="AJ12" s="482">
        <f t="shared" si="17"/>
        <v>0</v>
      </c>
      <c r="AK12" s="483">
        <f t="shared" si="17"/>
        <v>0</v>
      </c>
      <c r="AL12" s="481">
        <f t="shared" si="17"/>
        <v>0</v>
      </c>
      <c r="AM12" s="481">
        <f t="shared" si="17"/>
        <v>0</v>
      </c>
      <c r="AN12" s="481">
        <f t="shared" si="17"/>
        <v>0</v>
      </c>
      <c r="AO12" s="481">
        <f t="shared" si="17"/>
        <v>0</v>
      </c>
      <c r="AP12" s="481">
        <f t="shared" si="17"/>
        <v>0</v>
      </c>
      <c r="AQ12" s="482">
        <f t="shared" si="17"/>
        <v>0</v>
      </c>
      <c r="AR12" s="484">
        <f t="shared" si="17"/>
        <v>0</v>
      </c>
      <c r="AS12" s="481">
        <f t="shared" si="17"/>
        <v>0</v>
      </c>
      <c r="AT12" s="481">
        <f t="shared" si="17"/>
        <v>0</v>
      </c>
      <c r="AU12" s="481">
        <f t="shared" si="17"/>
        <v>0</v>
      </c>
      <c r="AV12" s="481">
        <f t="shared" si="17"/>
        <v>0</v>
      </c>
      <c r="AW12" s="481">
        <f t="shared" si="17"/>
        <v>0</v>
      </c>
      <c r="AX12" s="481">
        <f t="shared" si="17"/>
        <v>0</v>
      </c>
      <c r="AY12" s="481">
        <f t="shared" si="17"/>
        <v>0</v>
      </c>
      <c r="AZ12" s="481">
        <f t="shared" si="17"/>
        <v>0</v>
      </c>
      <c r="BA12" s="485">
        <f t="shared" si="17"/>
        <v>0</v>
      </c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</row>
    <row r="13" spans="1:68" ht="12" customHeight="1">
      <c r="A13" s="1731"/>
      <c r="B13" s="1786"/>
      <c r="C13" s="1763"/>
      <c r="D13" s="1747"/>
      <c r="E13" s="1734"/>
      <c r="F13" s="1762"/>
      <c r="G13" s="1763"/>
      <c r="H13" s="870"/>
      <c r="I13" s="471">
        <f>IF(H13="","",IF(OR(F12&lt;1,F12&gt;2),"支払ｴﾗ-(1or2)",IF(OR(G12&lt;1,G12&gt;2),"償還ｴﾗ-(1or2)",IF(F12=1,I12-(H13-H14-1)*I14,"元利均等年賦払"))))</f>
      </c>
      <c r="J13" s="1737"/>
      <c r="K13" s="472">
        <f aca="true" t="shared" si="18" ref="K13:AD13">IF(OR((K5&lt;$H$12+$H$14),AND($F$12=1,$G$12=1,K5=$H$12+$H$14),AND($F$12=2,$G$12=1,K5=$H$12+$H$14)),0,IF(OR(AND($F$12=1,$G$12=2,K5=$H$12+$H$14),AND($F$12=1,$G$12=1,K5=$H$12+$H$14+1)),$I$13,IF(OR(AND($F$12=2,$G$12=2,K5=$H$12+$H$14),AND($F$12=2,$G$12=1,K5=$H$12+$H$14+1)),ABS(PPMT($J$12,1,$H$13-$H$14,$I$12)),IF(OR(AND($F$12=1,$G$12=2,K5&lt;$H$12+$H$13,K5&gt;$H$12+$H$14),AND($F$12=1,$G$12=1,K5&lt;=$H$12+$H$13,K5&gt;$H$12+$H$14+1)),$I$14,IF(AND($F$12=2,$G$12=2,K5&lt;$H$12+$H$13,K5&gt;$H$12+$H$14),ABS(PPMT($J$12,K5-$H$12-$H$14+1,$H$13-$H$14,$I$12)),IF(AND($F$12=2,$G$12=1,K5&lt;=$H$12+$H$13,K5&gt;$H$12+$H$14+1),ABS(PPMT($J$12,K5-$H$12-$H$14,$H$13-$H$14,$I$12)),0))))))</f>
        <v>0</v>
      </c>
      <c r="L13" s="473">
        <f t="shared" si="18"/>
        <v>0</v>
      </c>
      <c r="M13" s="473">
        <f t="shared" si="18"/>
        <v>0</v>
      </c>
      <c r="N13" s="473">
        <f t="shared" si="18"/>
        <v>0</v>
      </c>
      <c r="O13" s="473">
        <f t="shared" si="18"/>
        <v>0</v>
      </c>
      <c r="P13" s="473">
        <f t="shared" si="18"/>
        <v>0</v>
      </c>
      <c r="Q13" s="473">
        <f t="shared" si="18"/>
        <v>0</v>
      </c>
      <c r="R13" s="473">
        <f t="shared" si="18"/>
        <v>0</v>
      </c>
      <c r="S13" s="473">
        <f t="shared" si="18"/>
        <v>0</v>
      </c>
      <c r="T13" s="474">
        <f t="shared" si="18"/>
        <v>0</v>
      </c>
      <c r="U13" s="475">
        <f t="shared" si="18"/>
        <v>0</v>
      </c>
      <c r="V13" s="473">
        <f t="shared" si="18"/>
        <v>0</v>
      </c>
      <c r="W13" s="473">
        <f t="shared" si="18"/>
        <v>0</v>
      </c>
      <c r="X13" s="473">
        <f t="shared" si="18"/>
        <v>0</v>
      </c>
      <c r="Y13" s="473">
        <f t="shared" si="18"/>
        <v>0</v>
      </c>
      <c r="Z13" s="473">
        <f t="shared" si="18"/>
        <v>0</v>
      </c>
      <c r="AA13" s="473">
        <f t="shared" si="18"/>
        <v>0</v>
      </c>
      <c r="AB13" s="473">
        <f t="shared" si="18"/>
        <v>0</v>
      </c>
      <c r="AC13" s="473">
        <f t="shared" si="18"/>
        <v>0</v>
      </c>
      <c r="AD13" s="476">
        <f t="shared" si="18"/>
        <v>0</v>
      </c>
      <c r="AE13" s="477">
        <f>SUM(K13:AD13)</f>
        <v>0</v>
      </c>
      <c r="AF13" s="478" t="str">
        <f>IF(B27=0," ",B27)</f>
        <v> </v>
      </c>
      <c r="AG13" s="479" t="str">
        <f>IF(C27=0," ",C27)</f>
        <v> </v>
      </c>
      <c r="AH13" s="480">
        <f aca="true" t="shared" si="19" ref="AH13:BA13">IF(OR(K$5=" ",K$5-($H$27+$H$29)&gt;$H$28-$H$29),0,ABS(IF(K$5-$H$27&gt;=1,IF($F$27=2,CUMPRINC($J$27,$H$28-$H$29,$I$27,IF(K$5-($H$27+$H$29)&lt;=0,1,K$5-($H$27+$H$29)),$H$28-$H$29,0),K27),0)))</f>
        <v>0</v>
      </c>
      <c r="AI13" s="481">
        <f t="shared" si="19"/>
        <v>0</v>
      </c>
      <c r="AJ13" s="482">
        <f t="shared" si="19"/>
        <v>0</v>
      </c>
      <c r="AK13" s="483">
        <f t="shared" si="19"/>
        <v>0</v>
      </c>
      <c r="AL13" s="481">
        <f t="shared" si="19"/>
        <v>0</v>
      </c>
      <c r="AM13" s="481">
        <f t="shared" si="19"/>
        <v>0</v>
      </c>
      <c r="AN13" s="481">
        <f t="shared" si="19"/>
        <v>0</v>
      </c>
      <c r="AO13" s="481">
        <f t="shared" si="19"/>
        <v>0</v>
      </c>
      <c r="AP13" s="481">
        <f t="shared" si="19"/>
        <v>0</v>
      </c>
      <c r="AQ13" s="482">
        <f t="shared" si="19"/>
        <v>0</v>
      </c>
      <c r="AR13" s="484">
        <f t="shared" si="19"/>
        <v>0</v>
      </c>
      <c r="AS13" s="481">
        <f t="shared" si="19"/>
        <v>0</v>
      </c>
      <c r="AT13" s="481">
        <f t="shared" si="19"/>
        <v>0</v>
      </c>
      <c r="AU13" s="481">
        <f t="shared" si="19"/>
        <v>0</v>
      </c>
      <c r="AV13" s="481">
        <f t="shared" si="19"/>
        <v>0</v>
      </c>
      <c r="AW13" s="481">
        <f t="shared" si="19"/>
        <v>0</v>
      </c>
      <c r="AX13" s="481">
        <f t="shared" si="19"/>
        <v>0</v>
      </c>
      <c r="AY13" s="481">
        <f t="shared" si="19"/>
        <v>0</v>
      </c>
      <c r="AZ13" s="481">
        <f t="shared" si="19"/>
        <v>0</v>
      </c>
      <c r="BA13" s="485">
        <f t="shared" si="19"/>
        <v>0</v>
      </c>
      <c r="BB13" s="508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</row>
    <row r="14" spans="1:68" ht="12" customHeight="1" thickBot="1">
      <c r="A14" s="1731"/>
      <c r="B14" s="1790"/>
      <c r="C14" s="1763"/>
      <c r="D14" s="1747"/>
      <c r="E14" s="1734"/>
      <c r="F14" s="1788"/>
      <c r="G14" s="1776"/>
      <c r="H14" s="873"/>
      <c r="I14" s="486">
        <f>IF(H14="","",IF(H14&gt;=H13,"据置は償還の内数で!!",IF(OR(F12&lt;1,F12&gt;2,G12&lt;1,G12&gt;2),"〃",IF(F12=1,ROUNDDOWN((I12/(H13-H14)),-3),"〃"))))</f>
      </c>
      <c r="J14" s="1764"/>
      <c r="K14" s="487">
        <f aca="true" t="shared" si="20" ref="K14:AD14">TRUNC(IF($F$12=1,K12*$J$12,IF(AND($F$12=2,$G$12=1,$H$12+$H$14&lt;K5,$H$12+$H$13&gt;=K5),ABS(IPMT($J$12,K5-$H$12-$H$14,$H$13-$H$14,$I$12)),IF(AND($F$12=2,$G$12=2,$H$12+$H$14&lt;=K5,$H$12+$H$13&gt;K5),ABS(IPMT($J$12,K5-$H$12-$H$14+1,$H$13-$H$14,$I$12)),IF(AND($F$12=2,$G$12=1,$H$12&lt;K5,$H$12+$H$14&gt;=K5),ABS(IPMT($J$12,1,$H$13-$H$14,$I$12)),IF(AND($F$12=2,$G$12=2,$H$12&lt;=K5,$H$12+$H$14&gt;K5),ABS(IPMT($J$12,1,$H$13-$H$14,$I$12)),0))))))</f>
        <v>0</v>
      </c>
      <c r="L14" s="488">
        <f t="shared" si="20"/>
        <v>0</v>
      </c>
      <c r="M14" s="488">
        <f t="shared" si="20"/>
        <v>0</v>
      </c>
      <c r="N14" s="488">
        <f t="shared" si="20"/>
        <v>0</v>
      </c>
      <c r="O14" s="488">
        <f t="shared" si="20"/>
        <v>0</v>
      </c>
      <c r="P14" s="488">
        <f t="shared" si="20"/>
        <v>0</v>
      </c>
      <c r="Q14" s="488">
        <f t="shared" si="20"/>
        <v>0</v>
      </c>
      <c r="R14" s="488">
        <f t="shared" si="20"/>
        <v>0</v>
      </c>
      <c r="S14" s="488">
        <f t="shared" si="20"/>
        <v>0</v>
      </c>
      <c r="T14" s="489">
        <f t="shared" si="20"/>
        <v>0</v>
      </c>
      <c r="U14" s="490">
        <f t="shared" si="20"/>
        <v>0</v>
      </c>
      <c r="V14" s="488">
        <f t="shared" si="20"/>
        <v>0</v>
      </c>
      <c r="W14" s="488">
        <f t="shared" si="20"/>
        <v>0</v>
      </c>
      <c r="X14" s="488">
        <f t="shared" si="20"/>
        <v>0</v>
      </c>
      <c r="Y14" s="488">
        <f t="shared" si="20"/>
        <v>0</v>
      </c>
      <c r="Z14" s="488">
        <f t="shared" si="20"/>
        <v>0</v>
      </c>
      <c r="AA14" s="488">
        <f t="shared" si="20"/>
        <v>0</v>
      </c>
      <c r="AB14" s="488">
        <f t="shared" si="20"/>
        <v>0</v>
      </c>
      <c r="AC14" s="488">
        <f t="shared" si="20"/>
        <v>0</v>
      </c>
      <c r="AD14" s="491">
        <f t="shared" si="20"/>
        <v>0</v>
      </c>
      <c r="AE14" s="477">
        <f>SUM(K14:AD14)</f>
        <v>0</v>
      </c>
      <c r="AF14" s="509" t="str">
        <f>IF(B30=0," ",B30)</f>
        <v> </v>
      </c>
      <c r="AG14" s="510" t="str">
        <f>IF(C30=0," ",C30)</f>
        <v> </v>
      </c>
      <c r="AH14" s="511">
        <f aca="true" t="shared" si="21" ref="AH14:BA14">IF(OR(K$5=" ",K$5-($H$30+$H$32)&gt;$H$31-$H$32),0,ABS(IF(K$5-$H$30&gt;=1,IF($F$30=2,CUMPRINC($J$30,$H$31-$H$32,$I$30,IF(K$5-($H$30+$H$32)&lt;=0,1,K$5-($H$30+$H$32)),$H$31-$H$32,0),K30),0)))</f>
        <v>0</v>
      </c>
      <c r="AI14" s="512">
        <f t="shared" si="21"/>
        <v>0</v>
      </c>
      <c r="AJ14" s="513">
        <f t="shared" si="21"/>
        <v>0</v>
      </c>
      <c r="AK14" s="514">
        <f t="shared" si="21"/>
        <v>0</v>
      </c>
      <c r="AL14" s="512">
        <f t="shared" si="21"/>
        <v>0</v>
      </c>
      <c r="AM14" s="512">
        <f t="shared" si="21"/>
        <v>0</v>
      </c>
      <c r="AN14" s="512">
        <f t="shared" si="21"/>
        <v>0</v>
      </c>
      <c r="AO14" s="512">
        <f t="shared" si="21"/>
        <v>0</v>
      </c>
      <c r="AP14" s="512">
        <f t="shared" si="21"/>
        <v>0</v>
      </c>
      <c r="AQ14" s="513">
        <f t="shared" si="21"/>
        <v>0</v>
      </c>
      <c r="AR14" s="515">
        <f t="shared" si="21"/>
        <v>0</v>
      </c>
      <c r="AS14" s="512">
        <f t="shared" si="21"/>
        <v>0</v>
      </c>
      <c r="AT14" s="512">
        <f t="shared" si="21"/>
        <v>0</v>
      </c>
      <c r="AU14" s="512">
        <f t="shared" si="21"/>
        <v>0</v>
      </c>
      <c r="AV14" s="512">
        <f t="shared" si="21"/>
        <v>0</v>
      </c>
      <c r="AW14" s="512">
        <f t="shared" si="21"/>
        <v>0</v>
      </c>
      <c r="AX14" s="512">
        <f t="shared" si="21"/>
        <v>0</v>
      </c>
      <c r="AY14" s="512">
        <f t="shared" si="21"/>
        <v>0</v>
      </c>
      <c r="AZ14" s="512">
        <f t="shared" si="21"/>
        <v>0</v>
      </c>
      <c r="BA14" s="516">
        <f t="shared" si="21"/>
        <v>0</v>
      </c>
      <c r="BB14" s="508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</row>
    <row r="15" spans="1:68" ht="12" customHeight="1" thickBot="1" thickTop="1">
      <c r="A15" s="1731"/>
      <c r="B15" s="1751"/>
      <c r="C15" s="1787"/>
      <c r="D15" s="1752"/>
      <c r="E15" s="1751"/>
      <c r="F15" s="1775"/>
      <c r="G15" s="1775"/>
      <c r="H15" s="872"/>
      <c r="I15" s="877"/>
      <c r="J15" s="1737"/>
      <c r="K15" s="517">
        <f>IF(OR($F$15=2,K5&lt;$H$15),0,IF(AND($F$15=1,$G$15=1,K5=$H$15),0,IF(AND($F$15=1,$G$15=2,K5=$H$15),$I$15,IF(OR(AND($F$15=1,$G$15=1,K5&gt;$H$15,K5&lt;=($H$15+$H$17+1)),AND($F$15=1,$G$15=2,K5&gt;$H$15,K5&lt;=($H$15+$H$17))),$I$15,IF(OR(AND($F$15=1,$G$15=1,K5=($H$15+$H$17+2)),AND($F$15=1,$G$15=2,K5=($H$15+$H$17+1))),$I$15-$I$16,IF(AND($F$15=1,$G$15=1,K5&gt;($H$15+$H$17+2),K5&lt;=($H$15+$H$16+1)),$I$15-$I$16-$I$17*(K5-$H$15-$H$17-2),IF(AND($F$15=1,$G$15=2,K5&gt;($H$15+$H$17+1),K5&lt;=($H$15+$H$16)),$I$15-$I$16-$I$17*(K5-$H$15-$H$17-1),0)))))))</f>
        <v>0</v>
      </c>
      <c r="L15" s="518">
        <f aca="true" t="shared" si="22" ref="L15:AD15">IF(OR($F$15=2,L5&lt;$H$15),0,IF(AND($F$15=1,$G$15=1,L5=$H$15),0,IF(AND($F$15=1,$G$15=2,L5=$H$15),$I$15,IF(OR(AND($F$15=1,$G$15=1,L5&gt;$H$15,L5&lt;=($H$15+$H$17+1)),AND($F$15=1,$G$15=2,L5&gt;$H$15,L5&lt;=($H$15+$H$17))),$I$15,IF(OR(AND($F$15=1,$G$15=1,L5=($H$15+$H$17+2)),AND($F$15=1,$G$15=2,L5=($H$15+$H$17+1))),$I$15-$I$16,IF(AND($F$15=1,$G$15=1,L5&gt;($H$15+$H$17+2),L5&lt;=($H$15+$H$16+1)),$I$15-$I$16-$I$17*(L5-$H$15-$H$17-2),IF(AND($F$15=1,$G$15=2,L5&gt;($H$15+$H$17+1),L5&lt;=($H$15+$H$16)),$I$15-$I$16-$I$17*(L5-$H$15-$H$17-1),0)))))))</f>
        <v>0</v>
      </c>
      <c r="M15" s="518">
        <f t="shared" si="22"/>
        <v>0</v>
      </c>
      <c r="N15" s="518">
        <f t="shared" si="22"/>
        <v>0</v>
      </c>
      <c r="O15" s="518">
        <f t="shared" si="22"/>
        <v>0</v>
      </c>
      <c r="P15" s="518">
        <f t="shared" si="22"/>
        <v>0</v>
      </c>
      <c r="Q15" s="518">
        <f t="shared" si="22"/>
        <v>0</v>
      </c>
      <c r="R15" s="518">
        <f t="shared" si="22"/>
        <v>0</v>
      </c>
      <c r="S15" s="518">
        <f t="shared" si="22"/>
        <v>0</v>
      </c>
      <c r="T15" s="519">
        <f t="shared" si="22"/>
        <v>0</v>
      </c>
      <c r="U15" s="517">
        <f t="shared" si="22"/>
        <v>0</v>
      </c>
      <c r="V15" s="518">
        <f t="shared" si="22"/>
        <v>0</v>
      </c>
      <c r="W15" s="518">
        <f t="shared" si="22"/>
        <v>0</v>
      </c>
      <c r="X15" s="518">
        <f t="shared" si="22"/>
        <v>0</v>
      </c>
      <c r="Y15" s="518">
        <f t="shared" si="22"/>
        <v>0</v>
      </c>
      <c r="Z15" s="518">
        <f t="shared" si="22"/>
        <v>0</v>
      </c>
      <c r="AA15" s="518">
        <f t="shared" si="22"/>
        <v>0</v>
      </c>
      <c r="AB15" s="518">
        <f t="shared" si="22"/>
        <v>0</v>
      </c>
      <c r="AC15" s="518">
        <f t="shared" si="22"/>
        <v>0</v>
      </c>
      <c r="AD15" s="519">
        <f t="shared" si="22"/>
        <v>0</v>
      </c>
      <c r="AE15" s="477"/>
      <c r="AF15" s="520" t="s">
        <v>179</v>
      </c>
      <c r="AG15" s="520" t="s">
        <v>179</v>
      </c>
      <c r="AH15" s="521">
        <f>SUM(AH6:AH14)</f>
        <v>0</v>
      </c>
      <c r="AI15" s="522">
        <f aca="true" t="shared" si="23" ref="AI15:BA15">SUM(AI6:AI14)</f>
        <v>0</v>
      </c>
      <c r="AJ15" s="523">
        <f t="shared" si="23"/>
        <v>0</v>
      </c>
      <c r="AK15" s="524">
        <f t="shared" si="23"/>
        <v>0</v>
      </c>
      <c r="AL15" s="522">
        <f t="shared" si="23"/>
        <v>0</v>
      </c>
      <c r="AM15" s="522">
        <f t="shared" si="23"/>
        <v>0</v>
      </c>
      <c r="AN15" s="522">
        <f t="shared" si="23"/>
        <v>0</v>
      </c>
      <c r="AO15" s="522">
        <f t="shared" si="23"/>
        <v>0</v>
      </c>
      <c r="AP15" s="522">
        <f t="shared" si="23"/>
        <v>0</v>
      </c>
      <c r="AQ15" s="523">
        <f t="shared" si="23"/>
        <v>0</v>
      </c>
      <c r="AR15" s="525">
        <f t="shared" si="23"/>
        <v>0</v>
      </c>
      <c r="AS15" s="522">
        <f t="shared" si="23"/>
        <v>0</v>
      </c>
      <c r="AT15" s="522">
        <f t="shared" si="23"/>
        <v>0</v>
      </c>
      <c r="AU15" s="522">
        <f t="shared" si="23"/>
        <v>0</v>
      </c>
      <c r="AV15" s="522">
        <f t="shared" si="23"/>
        <v>0</v>
      </c>
      <c r="AW15" s="522">
        <f t="shared" si="23"/>
        <v>0</v>
      </c>
      <c r="AX15" s="522">
        <f t="shared" si="23"/>
        <v>0</v>
      </c>
      <c r="AY15" s="522">
        <f t="shared" si="23"/>
        <v>0</v>
      </c>
      <c r="AZ15" s="522">
        <f t="shared" si="23"/>
        <v>0</v>
      </c>
      <c r="BA15" s="523">
        <f t="shared" si="23"/>
        <v>0</v>
      </c>
      <c r="BB15" s="508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</row>
    <row r="16" spans="1:68" ht="12" customHeight="1">
      <c r="A16" s="1731"/>
      <c r="B16" s="1734"/>
      <c r="C16" s="1763"/>
      <c r="D16" s="1747"/>
      <c r="E16" s="1734"/>
      <c r="F16" s="1762"/>
      <c r="G16" s="1763"/>
      <c r="H16" s="870"/>
      <c r="I16" s="471">
        <f>IF(H16="","",IF(OR(F15&lt;1,F15&gt;2),"支払ｴﾗ-(1or2)",IF(OR(G15&lt;1,G15&gt;2),"償還ｴﾗ-(1or2)",IF(F15=1,I15-(H16-H17-1)*I17,"元利均等年賦払"))))</f>
      </c>
      <c r="J16" s="1737"/>
      <c r="K16" s="526">
        <f>IF(OR((K5&lt;$H$15+$H$17),AND($F$15=1,$G$15=1,K5=$H$15+$H$17),AND($F$15=2,$G$15=1,K5=$H$15+$H$17)),0,IF(OR(AND($F$15=1,$G$15=2,K5=$H$15+$H$17),AND($F$15=1,$G$15=1,K5=$H$15+$H$17+1)),$I$16,IF(OR(AND($F$15=2,$G$15=2,K5=$H$15+$H$17),AND($F$15=2,$G$15=1,K5=$H$15+$H$17+1)),ABS(PPMT($J$15,1,$H$16-$H$17,$I$15)),IF(OR(AND($F$15=1,$G$15=2,K5&lt;$H$15+$H$16,K5&gt;$H$15+$H$17),AND($F$15=1,$G$15=1,K5&lt;=$H$15+$H$16,K5&gt;$H$15+$H$17+1)),$I$17,IF(AND($F$15=2,$G$15=2,K5&lt;$H$15+$H$16,K5&gt;$H$15+$H$17),ABS(PPMT($J$15,K5-$H$15-$H$17+1,$H$16-$H$17,$I$15)),IF(AND($F$15=2,$G$15=1,K5&lt;=$H$15+$H$16,K5&gt;$H$15+$H$17+1),ABS(PPMT($J$15,K5-$H$15-$H$17,$H$16-$H$17,$I$15)),0))))))</f>
        <v>0</v>
      </c>
      <c r="L16" s="527">
        <f aca="true" t="shared" si="24" ref="L16:AD16">IF(L5&lt;=$H$15+$H$17,0,IF(L5=$H$15+$H$17+1,$I$16,IF(L5&gt;$H$15+$H$16,0,$I$17)))</f>
        <v>0</v>
      </c>
      <c r="M16" s="527">
        <f t="shared" si="24"/>
        <v>0</v>
      </c>
      <c r="N16" s="527">
        <f t="shared" si="24"/>
        <v>0</v>
      </c>
      <c r="O16" s="527">
        <f t="shared" si="24"/>
        <v>0</v>
      </c>
      <c r="P16" s="527">
        <f t="shared" si="24"/>
        <v>0</v>
      </c>
      <c r="Q16" s="527">
        <f t="shared" si="24"/>
        <v>0</v>
      </c>
      <c r="R16" s="527">
        <f t="shared" si="24"/>
        <v>0</v>
      </c>
      <c r="S16" s="527">
        <f t="shared" si="24"/>
        <v>0</v>
      </c>
      <c r="T16" s="528">
        <f t="shared" si="24"/>
        <v>0</v>
      </c>
      <c r="U16" s="1074">
        <f t="shared" si="24"/>
        <v>0</v>
      </c>
      <c r="V16" s="527">
        <f t="shared" si="24"/>
        <v>0</v>
      </c>
      <c r="W16" s="527">
        <f t="shared" si="24"/>
        <v>0</v>
      </c>
      <c r="X16" s="527">
        <f t="shared" si="24"/>
        <v>0</v>
      </c>
      <c r="Y16" s="527">
        <f t="shared" si="24"/>
        <v>0</v>
      </c>
      <c r="Z16" s="527">
        <f t="shared" si="24"/>
        <v>0</v>
      </c>
      <c r="AA16" s="527">
        <f t="shared" si="24"/>
        <v>0</v>
      </c>
      <c r="AB16" s="527">
        <f t="shared" si="24"/>
        <v>0</v>
      </c>
      <c r="AC16" s="527">
        <f t="shared" si="24"/>
        <v>0</v>
      </c>
      <c r="AD16" s="528">
        <f t="shared" si="24"/>
        <v>0</v>
      </c>
      <c r="AE16" s="477">
        <f>SUM(K16:AD16)</f>
        <v>0</v>
      </c>
      <c r="AF16" s="529" t="str">
        <f>IF(B36=0," ",B36)</f>
        <v> </v>
      </c>
      <c r="AG16" s="529" t="str">
        <f>IF(C36=0," ",C36)</f>
        <v> </v>
      </c>
      <c r="AH16" s="469">
        <f aca="true" t="shared" si="25" ref="AH16:BA16">IF(OR(K$5=" ",K$5-($H$36+$H$38)&gt;$H$37-$H$38),0,ABS(IF(K$5-$H$36&gt;=1,IF($F$36=2,CUMPRINC($J$36,$H$37-$H$38,$I$36,IF(K$5-($H$36+$H$38)&lt;=0,1,K$5-($H$36+$H$38)),$H$37-$H$38,0),K36),0)))</f>
        <v>0</v>
      </c>
      <c r="AI16" s="468">
        <f t="shared" si="25"/>
        <v>0</v>
      </c>
      <c r="AJ16" s="466">
        <f t="shared" si="25"/>
        <v>0</v>
      </c>
      <c r="AK16" s="467">
        <f t="shared" si="25"/>
        <v>0</v>
      </c>
      <c r="AL16" s="468">
        <f t="shared" si="25"/>
        <v>0</v>
      </c>
      <c r="AM16" s="468">
        <f t="shared" si="25"/>
        <v>0</v>
      </c>
      <c r="AN16" s="468">
        <f t="shared" si="25"/>
        <v>0</v>
      </c>
      <c r="AO16" s="468">
        <f t="shared" si="25"/>
        <v>0</v>
      </c>
      <c r="AP16" s="468">
        <f t="shared" si="25"/>
        <v>0</v>
      </c>
      <c r="AQ16" s="466">
        <f t="shared" si="25"/>
        <v>0</v>
      </c>
      <c r="AR16" s="469">
        <f t="shared" si="25"/>
        <v>0</v>
      </c>
      <c r="AS16" s="468">
        <f t="shared" si="25"/>
        <v>0</v>
      </c>
      <c r="AT16" s="468">
        <f t="shared" si="25"/>
        <v>0</v>
      </c>
      <c r="AU16" s="468">
        <f t="shared" si="25"/>
        <v>0</v>
      </c>
      <c r="AV16" s="468">
        <f t="shared" si="25"/>
        <v>0</v>
      </c>
      <c r="AW16" s="468">
        <f t="shared" si="25"/>
        <v>0</v>
      </c>
      <c r="AX16" s="468">
        <f t="shared" si="25"/>
        <v>0</v>
      </c>
      <c r="AY16" s="468">
        <f t="shared" si="25"/>
        <v>0</v>
      </c>
      <c r="AZ16" s="468">
        <f t="shared" si="25"/>
        <v>0</v>
      </c>
      <c r="BA16" s="466">
        <f t="shared" si="25"/>
        <v>0</v>
      </c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</row>
    <row r="17" spans="1:68" ht="12" customHeight="1">
      <c r="A17" s="1731"/>
      <c r="B17" s="1734"/>
      <c r="C17" s="1763"/>
      <c r="D17" s="1747"/>
      <c r="E17" s="1734"/>
      <c r="F17" s="1788"/>
      <c r="G17" s="1776"/>
      <c r="H17" s="873"/>
      <c r="I17" s="486">
        <f>IF(H17="","",IF(H17&gt;=H16,"据置は償還の内数で!!",IF(OR(F15&lt;1,F15&gt;2,G15&lt;1,G15&gt;2),"〃",IF(F15=1,ROUNDDOWN((I15/(H16-H17)),-3),"〃"))))</f>
      </c>
      <c r="J17" s="1764"/>
      <c r="K17" s="530">
        <f>TRUNC(IF($F$15=1,K15*$J$15,IF(AND($F$15=2,$G$15=1,$H$15+$H$17&lt;K5,$H$15+$H$16&gt;=K5),ABS(IPMT($J$15,K5-$H$15-$H$17,$H$16-$H$17,$I$15)),IF(AND($F$15=2,$G$15=2,$H$15+$H$17&lt;=K5,$H$15+$H$16&gt;K5),ABS(IPMT($J$15,K5-$H$15-$H$17+1,$H$16-$H$17,$I$15)),IF(AND($F$15=2,$G$15=1,$H$15&lt;K5,$H$15+$H$17&gt;=K5),ABS(IPMT($J$15,1,$H$16-$H$17,$I$15)),IF(AND($F$15=2,$G$15=2,$H$15&lt;=K5,$H$15+$H$17&gt;K5),ABS(IPMT($J$15,1,$H$16-$H$17,$I$15)),0))))))</f>
        <v>0</v>
      </c>
      <c r="L17" s="531">
        <f aca="true" t="shared" si="26" ref="L17:AD17">TRUNC(IF($F$15=1,L15*$J$15,IF(AND($F$15=2,$G$15=1,$H$15+$H$17&lt;L5,$H$15+$H$16&gt;=L5),ABS(IPMT($J$15,L5-$H$15-$H$17,$H$16-$H$17,$I$15)),IF(AND($F$15=2,$G$15=2,$H$15+$H$17&lt;=L5,$H$15+$H$16&gt;L5),ABS(IPMT($J$15,L5-$H$15-$H$17+1,$H$16-$H$17,$I$15)),IF(AND($F$15=2,$G$15=1,$H$15&lt;L5,$H$15+$H$17&gt;=L5),ABS(IPMT($J$15,1,$H$16-$H$17,$I$15)),IF(AND($F$15=2,$G$15=2,$H$15&lt;=L5,$H$15+$H$17&gt;L5),ABS(IPMT($J$15,1,$H$16-$H$17,$I$15)),0))))))</f>
        <v>0</v>
      </c>
      <c r="M17" s="531">
        <f t="shared" si="26"/>
        <v>0</v>
      </c>
      <c r="N17" s="531">
        <f t="shared" si="26"/>
        <v>0</v>
      </c>
      <c r="O17" s="531">
        <f t="shared" si="26"/>
        <v>0</v>
      </c>
      <c r="P17" s="531">
        <f t="shared" si="26"/>
        <v>0</v>
      </c>
      <c r="Q17" s="531">
        <f t="shared" si="26"/>
        <v>0</v>
      </c>
      <c r="R17" s="531">
        <f t="shared" si="26"/>
        <v>0</v>
      </c>
      <c r="S17" s="531">
        <f t="shared" si="26"/>
        <v>0</v>
      </c>
      <c r="T17" s="532">
        <f t="shared" si="26"/>
        <v>0</v>
      </c>
      <c r="U17" s="530">
        <f t="shared" si="26"/>
        <v>0</v>
      </c>
      <c r="V17" s="531">
        <f t="shared" si="26"/>
        <v>0</v>
      </c>
      <c r="W17" s="531">
        <f t="shared" si="26"/>
        <v>0</v>
      </c>
      <c r="X17" s="531">
        <f t="shared" si="26"/>
        <v>0</v>
      </c>
      <c r="Y17" s="531">
        <f t="shared" si="26"/>
        <v>0</v>
      </c>
      <c r="Z17" s="531">
        <f t="shared" si="26"/>
        <v>0</v>
      </c>
      <c r="AA17" s="531">
        <f t="shared" si="26"/>
        <v>0</v>
      </c>
      <c r="AB17" s="531">
        <f t="shared" si="26"/>
        <v>0</v>
      </c>
      <c r="AC17" s="531">
        <f t="shared" si="26"/>
        <v>0</v>
      </c>
      <c r="AD17" s="532">
        <f t="shared" si="26"/>
        <v>0</v>
      </c>
      <c r="AE17" s="477">
        <f>SUM(K17:AD17)</f>
        <v>0</v>
      </c>
      <c r="AF17" s="533" t="str">
        <f>IF(B39=0," ",B39)</f>
        <v> </v>
      </c>
      <c r="AG17" s="533" t="str">
        <f>IF(C39=0," ",C39)</f>
        <v> </v>
      </c>
      <c r="AH17" s="484">
        <f aca="true" t="shared" si="27" ref="AH17:AZ17">IF(OR(K$5=" ",K$5-($H$39+$H$41)&gt;$H$40-$H$41),0,ABS(IF(K$5-$H$39&gt;=1,IF($F$39=2,CUMPRINC($J$39,$H$40-$H$41,$I$39,IF(K$5-($H$39+$H$41)&lt;=0,1,K$5-($H$39+$H$41)),$H$40-$H$41,0),K39),0)))</f>
        <v>0</v>
      </c>
      <c r="AI17" s="481">
        <f t="shared" si="27"/>
        <v>0</v>
      </c>
      <c r="AJ17" s="482">
        <f t="shared" si="27"/>
        <v>0</v>
      </c>
      <c r="AK17" s="483">
        <f t="shared" si="27"/>
        <v>0</v>
      </c>
      <c r="AL17" s="481">
        <f t="shared" si="27"/>
        <v>0</v>
      </c>
      <c r="AM17" s="481">
        <f t="shared" si="27"/>
        <v>0</v>
      </c>
      <c r="AN17" s="481">
        <f t="shared" si="27"/>
        <v>0</v>
      </c>
      <c r="AO17" s="481">
        <f t="shared" si="27"/>
        <v>0</v>
      </c>
      <c r="AP17" s="481">
        <f t="shared" si="27"/>
        <v>0</v>
      </c>
      <c r="AQ17" s="482">
        <f t="shared" si="27"/>
        <v>0</v>
      </c>
      <c r="AR17" s="484">
        <f t="shared" si="27"/>
        <v>0</v>
      </c>
      <c r="AS17" s="481">
        <f t="shared" si="27"/>
        <v>0</v>
      </c>
      <c r="AT17" s="481">
        <f t="shared" si="27"/>
        <v>0</v>
      </c>
      <c r="AU17" s="481">
        <f t="shared" si="27"/>
        <v>0</v>
      </c>
      <c r="AV17" s="481">
        <f t="shared" si="27"/>
        <v>0</v>
      </c>
      <c r="AW17" s="481">
        <f t="shared" si="27"/>
        <v>0</v>
      </c>
      <c r="AX17" s="481">
        <f t="shared" si="27"/>
        <v>0</v>
      </c>
      <c r="AY17" s="481">
        <f t="shared" si="27"/>
        <v>0</v>
      </c>
      <c r="AZ17" s="481">
        <f t="shared" si="27"/>
        <v>0</v>
      </c>
      <c r="BA17" s="482">
        <f>IF(AD$5=" ",0,ABS(IF(AD$5-$H$39&gt;=1,IF($F$39=2,CUMPRINC($J$39,$H$40-$H$41,$I$39,IF(AD$5-($H$39+$H$41)&lt;=0,1,AD$5-($H$39+$H$41)),$H$40-$H$41,0),AD39),0)))</f>
        <v>0</v>
      </c>
      <c r="BB17" s="436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</row>
    <row r="18" spans="1:68" ht="12" customHeight="1">
      <c r="A18" s="1731"/>
      <c r="B18" s="1785"/>
      <c r="C18" s="1751"/>
      <c r="D18" s="1752"/>
      <c r="E18" s="1751"/>
      <c r="F18" s="1775"/>
      <c r="G18" s="1775"/>
      <c r="H18" s="872"/>
      <c r="I18" s="877"/>
      <c r="J18" s="1737"/>
      <c r="K18" s="534">
        <f aca="true" t="shared" si="28" ref="K18:AD18">IF(OR($F$18=2,K5&lt;$H$18),0,IF(AND($F$18=1,$G$18=1,K5=$H$18),0,IF(AND($F$18=1,$G$18=2,K5=$H$18),$I$18,IF(OR(AND($F$18=1,$G$18=1,K5&gt;$H$18,K5&lt;=($H$18+$H$20+1)),AND($F$18=1,$G$18=2,K5&gt;$H$18,K5&lt;=($H$18+$H$20))),$I$18,IF(OR(AND($F$18=1,$G$18=1,K5=($H$18+$H$20+2)),AND($F$18=1,$G$18=2,K5=($H$18+$H$20+1))),$I$18-$I$19,IF(AND($F$18=1,$G$18=1,K5&gt;($H$18+$H$20+2),K5&lt;=($H$18+$H$19+1)),$I$18-$I$19-$I$20*(K5-$H$18-$H$20-2),IF(AND($F$18=1,$G$18=2,K5&gt;($H$18+$H$20+1),K5&lt;=($H$18+$H$19)),$I$18-$I$19-$I$20*(K5-$H$18-$H$20-1),0)))))))</f>
        <v>0</v>
      </c>
      <c r="L18" s="518">
        <f t="shared" si="28"/>
        <v>0</v>
      </c>
      <c r="M18" s="518">
        <f t="shared" si="28"/>
        <v>0</v>
      </c>
      <c r="N18" s="518">
        <f t="shared" si="28"/>
        <v>0</v>
      </c>
      <c r="O18" s="518">
        <f t="shared" si="28"/>
        <v>0</v>
      </c>
      <c r="P18" s="518">
        <f t="shared" si="28"/>
        <v>0</v>
      </c>
      <c r="Q18" s="518">
        <f t="shared" si="28"/>
        <v>0</v>
      </c>
      <c r="R18" s="518">
        <f t="shared" si="28"/>
        <v>0</v>
      </c>
      <c r="S18" s="518">
        <f t="shared" si="28"/>
        <v>0</v>
      </c>
      <c r="T18" s="519">
        <f t="shared" si="28"/>
        <v>0</v>
      </c>
      <c r="U18" s="517">
        <f t="shared" si="28"/>
        <v>0</v>
      </c>
      <c r="V18" s="518">
        <f t="shared" si="28"/>
        <v>0</v>
      </c>
      <c r="W18" s="518">
        <f t="shared" si="28"/>
        <v>0</v>
      </c>
      <c r="X18" s="518">
        <f t="shared" si="28"/>
        <v>0</v>
      </c>
      <c r="Y18" s="518">
        <f t="shared" si="28"/>
        <v>0</v>
      </c>
      <c r="Z18" s="518">
        <f t="shared" si="28"/>
        <v>0</v>
      </c>
      <c r="AA18" s="518">
        <f t="shared" si="28"/>
        <v>0</v>
      </c>
      <c r="AB18" s="518">
        <f t="shared" si="28"/>
        <v>0</v>
      </c>
      <c r="AC18" s="518">
        <f t="shared" si="28"/>
        <v>0</v>
      </c>
      <c r="AD18" s="535">
        <f t="shared" si="28"/>
        <v>0</v>
      </c>
      <c r="AE18" s="477"/>
      <c r="AF18" s="533" t="str">
        <f>IF(B42=0," ",B42)</f>
        <v> </v>
      </c>
      <c r="AG18" s="533" t="str">
        <f>IF(C42=0," ",C42)</f>
        <v> </v>
      </c>
      <c r="AH18" s="484">
        <f aca="true" t="shared" si="29" ref="AH18:AZ18">IF(OR(K$5=" ",K$5-($H$42+$H$44)&gt;$H$43-$H$44),0,ABS(IF(K$5-$H$42&gt;=1,IF($F$42=2,CUMPRINC($J$42,$H$43-$H$44,$I$42,IF(K$5-($H$42+$H$44)&lt;=0,1,K$5-($H$42+$H$44)),$H$43-$H$44,0),K42),0)))</f>
        <v>0</v>
      </c>
      <c r="AI18" s="481">
        <f t="shared" si="29"/>
        <v>0</v>
      </c>
      <c r="AJ18" s="482">
        <f t="shared" si="29"/>
        <v>0</v>
      </c>
      <c r="AK18" s="483">
        <f t="shared" si="29"/>
        <v>0</v>
      </c>
      <c r="AL18" s="481">
        <f t="shared" si="29"/>
        <v>0</v>
      </c>
      <c r="AM18" s="481">
        <f t="shared" si="29"/>
        <v>0</v>
      </c>
      <c r="AN18" s="481">
        <f t="shared" si="29"/>
        <v>0</v>
      </c>
      <c r="AO18" s="481">
        <f t="shared" si="29"/>
        <v>0</v>
      </c>
      <c r="AP18" s="481">
        <f t="shared" si="29"/>
        <v>0</v>
      </c>
      <c r="AQ18" s="482">
        <f t="shared" si="29"/>
        <v>0</v>
      </c>
      <c r="AR18" s="484">
        <f t="shared" si="29"/>
        <v>0</v>
      </c>
      <c r="AS18" s="481">
        <f t="shared" si="29"/>
        <v>0</v>
      </c>
      <c r="AT18" s="481">
        <f t="shared" si="29"/>
        <v>0</v>
      </c>
      <c r="AU18" s="481">
        <f t="shared" si="29"/>
        <v>0</v>
      </c>
      <c r="AV18" s="481">
        <f t="shared" si="29"/>
        <v>0</v>
      </c>
      <c r="AW18" s="481">
        <f t="shared" si="29"/>
        <v>0</v>
      </c>
      <c r="AX18" s="481">
        <f t="shared" si="29"/>
        <v>0</v>
      </c>
      <c r="AY18" s="481">
        <f t="shared" si="29"/>
        <v>0</v>
      </c>
      <c r="AZ18" s="481">
        <f t="shared" si="29"/>
        <v>0</v>
      </c>
      <c r="BA18" s="482">
        <f>IF(AD$5=" ",0,ABS(IF(AD$5-$H$42&gt;=1,IF($F$42=2,CUMPRINC($J$42,$H$43-$H$44,$I$42,IF(AD$5-($H$42+$H$44)&lt;=0,1,AD$5-($H$42+$H$44)),$H$43-$H$44,0),AD42),0)))</f>
        <v>0</v>
      </c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</row>
    <row r="19" spans="1:68" ht="12" customHeight="1">
      <c r="A19" s="1731"/>
      <c r="B19" s="1786"/>
      <c r="C19" s="1734"/>
      <c r="D19" s="1747"/>
      <c r="E19" s="1734"/>
      <c r="F19" s="1762"/>
      <c r="G19" s="1763"/>
      <c r="H19" s="870"/>
      <c r="I19" s="471">
        <f>IF(H19="","",IF(OR(F18&lt;1,F18&gt;2),"支払ｴﾗ-(1or2)",IF(OR(G18&lt;1,G18&gt;2),"償還ｴﾗ-(1or2)",IF(F18=1,I18-(H19-H20-1)*I20,"元利均等年賦払"))))</f>
      </c>
      <c r="J19" s="1737"/>
      <c r="K19" s="526">
        <f aca="true" t="shared" si="30" ref="K19:AD19">IF(OR((K5&lt;$H$18+$H$20),AND($F$18=1,$G$18=1,K5=$H$18+$H$20),AND($F$18=2,$G$18=1,K5=$H$18+$H$20)),0,IF(OR(AND($F$18=1,$G$18=2,K5=$H$18+$H$20),AND($F$18=1,$G$18=1,K5=$H$18+$H$20+1)),$I$19,IF(OR(AND($F$18=2,$G$18=2,K5=$H$18+$H$20),AND($F$18=2,$G$18=1,K5=$H$18+$H$20+1)),ABS(PPMT($J$18,1,$H$19-$H$20,$I$18)),IF(OR(AND($F$18=1,$G$18=2,K5&lt;$H$18+$H$19,K5&gt;$H$18+$H$20),AND($F$18=1,$G$18=1,K5&lt;=$H$18+$H$19,K5&gt;$H$18+$H$20+1)),$I$20,IF(AND($F$18=2,$G$18=2,K5&lt;$H$18+$H$19,K5&gt;$H$18+$H$20),ABS(PPMT($J$18,K5-$H$18-$H$20+1,$H$19-$H$20,$I$18)),IF(AND($F$18=2,$G$18=1,K5&lt;=$H$18+$H$19,K5&gt;$H$18+$H$20+1),ABS(PPMT($J$18,K5-$H$18-$H$20,$H$19-$H$20,$I$18)),0))))))</f>
        <v>0</v>
      </c>
      <c r="L19" s="536">
        <f t="shared" si="30"/>
        <v>0</v>
      </c>
      <c r="M19" s="536">
        <f t="shared" si="30"/>
        <v>0</v>
      </c>
      <c r="N19" s="536">
        <f t="shared" si="30"/>
        <v>0</v>
      </c>
      <c r="O19" s="536">
        <f t="shared" si="30"/>
        <v>0</v>
      </c>
      <c r="P19" s="536">
        <f t="shared" si="30"/>
        <v>0</v>
      </c>
      <c r="Q19" s="536">
        <f>IF(OR((Q5&lt;$H$18+$H$20),AND($F$18=1,$G$18=1,Q5=$H$18+$H$20),AND($F$18=2,$G$18=1,Q5=$H$18+$H$20)),0,IF(OR(AND($F$18=1,$G$18=2,Q5=$H$18+$H$20),AND($F$18=1,$G$18=1,Q5=$H$18+$H$20+1)),$I$19,IF(OR(AND($F$18=2,$G$18=2,Q5=$H$18+$H$20),AND($F$18=2,$G$18=1,Q5=$H$18+$H$20+1)),ABS(PPMT($J$18,1,$H$19-$H$20,$I$18)),IF(OR(AND($F$18=1,$G$18=2,Q5&lt;$H$18+$H$19,Q5&gt;$H$18+$H$20),AND($F$18=1,$G$18=1,Q5&lt;=$H$18+$H$19,Q5&gt;$H$18+$H$20+1)),$I$20,IF(AND($F$18=2,$G$18=2,Q5&lt;$H$18+$H$19,Q5&gt;$H$18+$H$20),ABS(PPMT($J$18,Q5-$H$18-$H$20+1,$H$19-$H$20,$I$18)),IF(AND($F$18=2,$G$18=1,Q5&lt;=$H$18+$H$19,Q5&gt;$H$18+$H$20+1),ABS(PPMT($J$18,Q5-$H$18-$H$20,$H$19-$H$20,$I$18)),0))))))</f>
        <v>0</v>
      </c>
      <c r="R19" s="536">
        <f>IF(OR((R5&lt;$H$18+$H$20),AND($F$18=1,$G$18=1,R5=$H$18+$H$20),AND($F$18=2,$G$18=1,R5=$H$18+$H$20)),0,IF(OR(AND($F$18=1,$G$18=2,R5=$H$18+$H$20),AND($F$18=1,$G$18=1,R5=$H$18+$H$20+1)),$I$19,IF(OR(AND($F$18=2,$G$18=2,R5=$H$18+$H$20),AND($F$18=2,$G$18=1,R5=$H$18+$H$20+1)),ABS(PPMT($J$18,1,$H$19-$H$20,$I$18)),IF(OR(AND($F$18=1,$G$18=2,R5&lt;$H$18+$H$19,R5&gt;$H$18+$H$20),AND($F$18=1,$G$18=1,R5&lt;=$H$18+$H$19,R5&gt;$H$18+$H$20+1)),$I$20,IF(AND($F$18=2,$G$18=2,R5&lt;$H$18+$H$19,R5&gt;$H$18+$H$20),ABS(PPMT($J$18,R5-$H$18-$H$20+1,$H$19-$H$20,$I$18)),IF(AND($F$18=2,$G$18=1,R5&lt;=$H$18+$H$19,R5&gt;$H$18+$H$20+1),ABS(PPMT($J$18,R5-$H$18-$H$20,$H$19-$H$20,$I$18)),0))))))</f>
        <v>0</v>
      </c>
      <c r="S19" s="536">
        <f>IF(OR((S5&lt;$H$18+$H$20),AND($F$18=1,$G$18=1,S5=$H$18+$H$20),AND($F$18=2,$G$18=1,S5=$H$18+$H$20)),0,IF(OR(AND($F$18=1,$G$18=2,S5=$H$18+$H$20),AND($F$18=1,$G$18=1,S5=$H$18+$H$20+1)),$I$19,IF(OR(AND($F$18=2,$G$18=2,S5=$H$18+$H$20),AND($F$18=2,$G$18=1,S5=$H$18+$H$20+1)),ABS(PPMT($J$18,1,$H$19-$H$20,$I$18)),IF(OR(AND($F$18=1,$G$18=2,S5&lt;$H$18+$H$19,S5&gt;$H$18+$H$20),AND($F$18=1,$G$18=1,S5&lt;=$H$18+$H$19,S5&gt;$H$18+$H$20+1)),$I$20,IF(AND($F$18=2,$G$18=2,S5&lt;$H$18+$H$19,S5&gt;$H$18+$H$20),ABS(PPMT($J$18,S5-$H$18-$H$20+1,$H$19-$H$20,$I$18)),IF(AND($F$18=2,$G$18=1,S5&lt;=$H$18+$H$19,S5&gt;$H$18+$H$20+1),ABS(PPMT($J$18,S5-$H$18-$H$20,$H$19-$H$20,$I$18)),0))))))</f>
        <v>0</v>
      </c>
      <c r="T19" s="541">
        <f>IF(OR((T5&lt;$H$18+$H$20),AND($F$18=1,$G$18=1,T5=$H$18+$H$20),AND($F$18=2,$G$18=1,T5=$H$18+$H$20)),0,IF(OR(AND($F$18=1,$G$18=2,T5=$H$18+$H$20),AND($F$18=1,$G$18=1,T5=$H$18+$H$20+1)),$I$19,IF(OR(AND($F$18=2,$G$18=2,T5=$H$18+$H$20),AND($F$18=2,$G$18=1,T5=$H$18+$H$20+1)),ABS(PPMT($J$18,1,$H$19-$H$20,$I$18)),IF(OR(AND($F$18=1,$G$18=2,T5&lt;$H$18+$H$19,T5&gt;$H$18+$H$20),AND($F$18=1,$G$18=1,T5&lt;=$H$18+$H$19,T5&gt;$H$18+$H$20+1)),$I$20,IF(AND($F$18=2,$G$18=2,T5&lt;$H$18+$H$19,T5&gt;$H$18+$H$20),ABS(PPMT($J$18,T5-$H$18-$H$20+1,$H$19-$H$20,$I$18)),IF(AND($F$18=2,$G$18=1,T5&lt;=$H$18+$H$19,T5&gt;$H$18+$H$20+1),ABS(PPMT($J$18,T5-$H$18-$H$20,$H$19-$H$20,$I$18)),0))))))</f>
        <v>0</v>
      </c>
      <c r="U19" s="1075">
        <f>IF(OR((U5&lt;$H$18+$H$20),AND($F$18=1,$G$18=1,U5=$H$18+$H$20),AND($F$18=2,$G$18=1,U5=$H$18+$H$20)),0,IF(OR(AND($F$18=1,$G$18=2,U5=$H$18+$H$20),AND($F$18=1,$G$18=1,U5=$H$18+$H$20+1)),$I$19,IF(OR(AND($F$18=2,$G$18=2,U5=$H$18+$H$20),AND($F$18=2,$G$18=1,U5=$H$18+$H$20+1)),ABS(PPMT($J$18,1,$H$19-$H$20,$I$18)),IF(OR(AND($F$18=1,$G$18=2,U5&lt;$H$18+$H$19,U5&gt;$H$18+$H$20),AND($F$18=1,$G$18=1,U5&lt;=$H$18+$H$19,U5&gt;$H$18+$H$20+1)),$I$20,IF(AND($F$18=2,$G$18=2,U5&lt;$H$18+$H$19,U5&gt;$H$18+$H$20),ABS(PPMT($J$18,U5-$H$18-$H$20+1,$H$19-$H$20,$I$18)),IF(AND($F$18=2,$G$18=1,U5&lt;=$H$18+$H$19,U5&gt;$H$18+$H$20+1),ABS(PPMT($J$18,U5-$H$18-$H$20,$H$19-$H$20,$I$18)),0))))))</f>
        <v>0</v>
      </c>
      <c r="V19" s="536">
        <f t="shared" si="30"/>
        <v>0</v>
      </c>
      <c r="W19" s="536">
        <f t="shared" si="30"/>
        <v>0</v>
      </c>
      <c r="X19" s="536">
        <f t="shared" si="30"/>
        <v>0</v>
      </c>
      <c r="Y19" s="536">
        <f t="shared" si="30"/>
        <v>0</v>
      </c>
      <c r="Z19" s="536">
        <f t="shared" si="30"/>
        <v>0</v>
      </c>
      <c r="AA19" s="536">
        <f t="shared" si="30"/>
        <v>0</v>
      </c>
      <c r="AB19" s="536">
        <f t="shared" si="30"/>
        <v>0</v>
      </c>
      <c r="AC19" s="536">
        <f t="shared" si="30"/>
        <v>0</v>
      </c>
      <c r="AD19" s="537">
        <f t="shared" si="30"/>
        <v>0</v>
      </c>
      <c r="AE19" s="477">
        <f>SUM(K19:AD19)</f>
        <v>0</v>
      </c>
      <c r="AF19" s="533" t="str">
        <f>IF(B45=0," ",B45)</f>
        <v> </v>
      </c>
      <c r="AG19" s="533" t="str">
        <f>IF(C45=0," ",C45)</f>
        <v> </v>
      </c>
      <c r="AH19" s="484">
        <f aca="true" t="shared" si="31" ref="AH19:AZ19">IF(OR(K$5=" ",K$5-($H$45+$H$47)&gt;$H$46-$H$47),0,ABS(IF(K$5-$H$45&gt;=1,IF($F$45=2,CUMPRINC($J$45,$H$46-$H$47,$I$45,IF(K$5-($H$45+$H$47)&lt;=0,1,K$5-($H$45+$H$47)),$H$46-$H$47,0),K45),0)))</f>
        <v>0</v>
      </c>
      <c r="AI19" s="481">
        <f t="shared" si="31"/>
        <v>0</v>
      </c>
      <c r="AJ19" s="482">
        <f t="shared" si="31"/>
        <v>0</v>
      </c>
      <c r="AK19" s="483">
        <f t="shared" si="31"/>
        <v>0</v>
      </c>
      <c r="AL19" s="481">
        <f t="shared" si="31"/>
        <v>0</v>
      </c>
      <c r="AM19" s="481">
        <f t="shared" si="31"/>
        <v>0</v>
      </c>
      <c r="AN19" s="481">
        <f t="shared" si="31"/>
        <v>0</v>
      </c>
      <c r="AO19" s="481">
        <f t="shared" si="31"/>
        <v>0</v>
      </c>
      <c r="AP19" s="481">
        <f t="shared" si="31"/>
        <v>0</v>
      </c>
      <c r="AQ19" s="482">
        <f t="shared" si="31"/>
        <v>0</v>
      </c>
      <c r="AR19" s="484">
        <f t="shared" si="31"/>
        <v>0</v>
      </c>
      <c r="AS19" s="481">
        <f t="shared" si="31"/>
        <v>0</v>
      </c>
      <c r="AT19" s="481">
        <f t="shared" si="31"/>
        <v>0</v>
      </c>
      <c r="AU19" s="481">
        <f t="shared" si="31"/>
        <v>0</v>
      </c>
      <c r="AV19" s="481">
        <f t="shared" si="31"/>
        <v>0</v>
      </c>
      <c r="AW19" s="481">
        <f t="shared" si="31"/>
        <v>0</v>
      </c>
      <c r="AX19" s="481">
        <f t="shared" si="31"/>
        <v>0</v>
      </c>
      <c r="AY19" s="481">
        <f t="shared" si="31"/>
        <v>0</v>
      </c>
      <c r="AZ19" s="481">
        <f t="shared" si="31"/>
        <v>0</v>
      </c>
      <c r="BA19" s="482">
        <f>IF(AD$5=" ",0,ABS(IF(AD$5-$H$45&gt;=1,IF($F$45=2,CUMPRINC($J$45,$H$46-$H$47,$I$45,IF(AD$5-($H$45+$H$47)&lt;=0,1,AD$5-($H$45+$H$47)),$H$46-$H$47,0),AD45),0)))</f>
        <v>0</v>
      </c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</row>
    <row r="20" spans="1:68" ht="12" customHeight="1">
      <c r="A20" s="1731"/>
      <c r="B20" s="1786"/>
      <c r="C20" s="1734"/>
      <c r="D20" s="1747"/>
      <c r="E20" s="1734"/>
      <c r="F20" s="1788"/>
      <c r="G20" s="1776"/>
      <c r="H20" s="873"/>
      <c r="I20" s="486">
        <f>IF(H20="","",IF(H20&gt;=H19,"据置は償還の内数で!!",IF(OR(F18&lt;1,F18&gt;2,G18&lt;1,G18&gt;2),"〃",IF(F18=1,ROUNDDOWN((I18/(H19-H20)),-3),"〃"))))</f>
      </c>
      <c r="J20" s="1737"/>
      <c r="K20" s="538">
        <f aca="true" t="shared" si="32" ref="K20:AD20">TRUNC(IF($F$18=1,K18*$J$18,IF(AND($F$18=2,$G$18=1,$H$18+$H$20&lt;K5,$H$18+$H$19&gt;=K5),ABS(IPMT($J$18,K5-$H$18-$H$20,$H$19-$H$20,$I$18)),IF(AND($F$18=2,$G$18=2,$H$18+$H$20&lt;=K5,$H$18+$H$19&gt;K5),ABS(IPMT($J$18,K5-$H$18-$H$20+1,$H$19-$H$20,$I$18)),IF(AND($F$18=2,$G$18=1,$H$18&lt;K5,$H$18+$H$20&gt;=K5),ABS(IPMT($J$18,1,$H$19-$H$20,$I$18)),IF(AND($F$18=2,$G$18=2,$H$18&lt;=K5,$H$18+$H$20&gt;K5),ABS(IPMT($J$18,1,$H$19-$H$20,$I$18)),0))))))</f>
        <v>0</v>
      </c>
      <c r="L20" s="531">
        <f t="shared" si="32"/>
        <v>0</v>
      </c>
      <c r="M20" s="531">
        <f t="shared" si="32"/>
        <v>0</v>
      </c>
      <c r="N20" s="531">
        <f t="shared" si="32"/>
        <v>0</v>
      </c>
      <c r="O20" s="531">
        <f t="shared" si="32"/>
        <v>0</v>
      </c>
      <c r="P20" s="531">
        <f t="shared" si="32"/>
        <v>0</v>
      </c>
      <c r="Q20" s="531">
        <f>TRUNC(IF($F$18=1,Q18*$J$18,IF(AND($F$18=2,$G$18=1,$H$18+$H$20&lt;Q5,$H$18+$H$19&gt;=Q5),ABS(IPMT($J$18,Q5-$H$18-$H$20,$H$19-$H$20,$I$18)),IF(AND($F$18=2,$G$18=2,$H$18+$H$20&lt;=Q5,$H$18+$H$19&gt;Q5),ABS(IPMT($J$18,Q5-$H$18-$H$20+1,$H$19-$H$20,$I$18)),IF(AND($F$18=2,$G$18=1,$H$18&lt;Q5,$H$18+$H$20&gt;=Q5),ABS(IPMT($J$18,1,$H$19-$H$20,$I$18)),IF(AND($F$18=2,$G$18=2,$H$18&lt;=Q5,$H$18+$H$20&gt;Q5),ABS(IPMT($J$18,1,$H$19-$H$20,$I$18)),0))))))</f>
        <v>0</v>
      </c>
      <c r="R20" s="531">
        <f>TRUNC(IF($F$18=1,R18*$J$18,IF(AND($F$18=2,$G$18=1,$H$18+$H$20&lt;R5,$H$18+$H$19&gt;=R5),ABS(IPMT($J$18,R5-$H$18-$H$20,$H$19-$H$20,$I$18)),IF(AND($F$18=2,$G$18=2,$H$18+$H$20&lt;=R5,$H$18+$H$19&gt;R5),ABS(IPMT($J$18,R5-$H$18-$H$20+1,$H$19-$H$20,$I$18)),IF(AND($F$18=2,$G$18=1,$H$18&lt;R5,$H$18+$H$20&gt;=R5),ABS(IPMT($J$18,1,$H$19-$H$20,$I$18)),IF(AND($F$18=2,$G$18=2,$H$18&lt;=R5,$H$18+$H$20&gt;R5),ABS(IPMT($J$18,1,$H$19-$H$20,$I$18)),0))))))</f>
        <v>0</v>
      </c>
      <c r="S20" s="531">
        <f>TRUNC(IF($F$18=1,S18*$J$18,IF(AND($F$18=2,$G$18=1,$H$18+$H$20&lt;S5,$H$18+$H$19&gt;=S5),ABS(IPMT($J$18,S5-$H$18-$H$20,$H$19-$H$20,$I$18)),IF(AND($F$18=2,$G$18=2,$H$18+$H$20&lt;=S5,$H$18+$H$19&gt;S5),ABS(IPMT($J$18,S5-$H$18-$H$20+1,$H$19-$H$20,$I$18)),IF(AND($F$18=2,$G$18=1,$H$18&lt;S5,$H$18+$H$20&gt;=S5),ABS(IPMT($J$18,1,$H$19-$H$20,$I$18)),IF(AND($F$18=2,$G$18=2,$H$18&lt;=S5,$H$18+$H$20&gt;S5),ABS(IPMT($J$18,1,$H$19-$H$20,$I$18)),0))))))</f>
        <v>0</v>
      </c>
      <c r="T20" s="532">
        <f>TRUNC(IF($F$18=1,T18*$J$18,IF(AND($F$18=2,$G$18=1,$H$18+$H$20&lt;T5,$H$18+$H$19&gt;=T5),ABS(IPMT($J$18,T5-$H$18-$H$20,$H$19-$H$20,$I$18)),IF(AND($F$18=2,$G$18=2,$H$18+$H$20&lt;=T5,$H$18+$H$19&gt;T5),ABS(IPMT($J$18,T5-$H$18-$H$20+1,$H$19-$H$20,$I$18)),IF(AND($F$18=2,$G$18=1,$H$18&lt;T5,$H$18+$H$20&gt;=T5),ABS(IPMT($J$18,1,$H$19-$H$20,$I$18)),IF(AND($F$18=2,$G$18=2,$H$18&lt;=T5,$H$18+$H$20&gt;T5),ABS(IPMT($J$18,1,$H$19-$H$20,$I$18)),0))))))</f>
        <v>0</v>
      </c>
      <c r="U20" s="530">
        <f>TRUNC(IF($F$18=1,U18*$J$18,IF(AND($F$18=2,$G$18=1,$H$18+$H$20&lt;U5,$H$18+$H$19&gt;=U5),ABS(IPMT($J$18,U5-$H$18-$H$20,$H$19-$H$20,$I$18)),IF(AND($F$18=2,$G$18=2,$H$18+$H$20&lt;=U5,$H$18+$H$19&gt;U5),ABS(IPMT($J$18,U5-$H$18-$H$20+1,$H$19-$H$20,$I$18)),IF(AND($F$18=2,$G$18=1,$H$18&lt;U5,$H$18+$H$20&gt;=U5),ABS(IPMT($J$18,1,$H$19-$H$20,$I$18)),IF(AND($F$18=2,$G$18=2,$H$18&lt;=U5,$H$18+$H$20&gt;U5),ABS(IPMT($J$18,1,$H$19-$H$20,$I$18)),0))))))</f>
        <v>0</v>
      </c>
      <c r="V20" s="531">
        <f t="shared" si="32"/>
        <v>0</v>
      </c>
      <c r="W20" s="531">
        <f t="shared" si="32"/>
        <v>0</v>
      </c>
      <c r="X20" s="531">
        <f t="shared" si="32"/>
        <v>0</v>
      </c>
      <c r="Y20" s="531">
        <f t="shared" si="32"/>
        <v>0</v>
      </c>
      <c r="Z20" s="531">
        <f t="shared" si="32"/>
        <v>0</v>
      </c>
      <c r="AA20" s="531">
        <f t="shared" si="32"/>
        <v>0</v>
      </c>
      <c r="AB20" s="531">
        <f t="shared" si="32"/>
        <v>0</v>
      </c>
      <c r="AC20" s="531">
        <f t="shared" si="32"/>
        <v>0</v>
      </c>
      <c r="AD20" s="539">
        <f t="shared" si="32"/>
        <v>0</v>
      </c>
      <c r="AE20" s="477">
        <f>SUM(K20:AD20)</f>
        <v>0</v>
      </c>
      <c r="AF20" s="533" t="str">
        <f>IF(B48=0," ",B48)</f>
        <v> </v>
      </c>
      <c r="AG20" s="533" t="str">
        <f>IF(C48=0," ",C48)</f>
        <v> </v>
      </c>
      <c r="AH20" s="484">
        <f aca="true" t="shared" si="33" ref="AH20:AZ20">IF(OR(K$5=" ",K$5-($H$48+$H$50)&gt;$H$49-$H$50),0,ABS(IF(K$5-$H$48&gt;=1,IF($F$48=2,CUMPRINC($J$48,$H$49-$H$50,$I$48,IF(K$5-($H$48+$H$50)&lt;=0,1,K$5-($H$48+$H$50)),$H$49-$H$50,0),K48),0)))</f>
        <v>0</v>
      </c>
      <c r="AI20" s="481">
        <f t="shared" si="33"/>
        <v>0</v>
      </c>
      <c r="AJ20" s="482">
        <f t="shared" si="33"/>
        <v>0</v>
      </c>
      <c r="AK20" s="483">
        <f t="shared" si="33"/>
        <v>0</v>
      </c>
      <c r="AL20" s="481">
        <f t="shared" si="33"/>
        <v>0</v>
      </c>
      <c r="AM20" s="481">
        <f t="shared" si="33"/>
        <v>0</v>
      </c>
      <c r="AN20" s="481">
        <f t="shared" si="33"/>
        <v>0</v>
      </c>
      <c r="AO20" s="481">
        <f t="shared" si="33"/>
        <v>0</v>
      </c>
      <c r="AP20" s="481">
        <f t="shared" si="33"/>
        <v>0</v>
      </c>
      <c r="AQ20" s="482">
        <f t="shared" si="33"/>
        <v>0</v>
      </c>
      <c r="AR20" s="484">
        <f t="shared" si="33"/>
        <v>0</v>
      </c>
      <c r="AS20" s="481">
        <f t="shared" si="33"/>
        <v>0</v>
      </c>
      <c r="AT20" s="481">
        <f t="shared" si="33"/>
        <v>0</v>
      </c>
      <c r="AU20" s="481">
        <f t="shared" si="33"/>
        <v>0</v>
      </c>
      <c r="AV20" s="481">
        <f t="shared" si="33"/>
        <v>0</v>
      </c>
      <c r="AW20" s="481">
        <f t="shared" si="33"/>
        <v>0</v>
      </c>
      <c r="AX20" s="481">
        <f t="shared" si="33"/>
        <v>0</v>
      </c>
      <c r="AY20" s="481">
        <f t="shared" si="33"/>
        <v>0</v>
      </c>
      <c r="AZ20" s="481">
        <f t="shared" si="33"/>
        <v>0</v>
      </c>
      <c r="BA20" s="482">
        <f>IF(AD$5=" ",0,ABS(IF(AD$5-$H$48&gt;=1,IF($F$48=2,CUMPRINC($J$48,$H$49-$H$50,$I$48,IF(AD$5-($H$48+$H$50)&lt;=0,1,AD$5-($H$48+$H$50)),$H$49-$H$50,0),AD48),0)))</f>
        <v>0</v>
      </c>
      <c r="BB20" s="43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</row>
    <row r="21" spans="1:68" ht="12" customHeight="1" thickBot="1">
      <c r="A21" s="1731"/>
      <c r="B21" s="1785"/>
      <c r="C21" s="1751"/>
      <c r="D21" s="1752"/>
      <c r="E21" s="1751"/>
      <c r="F21" s="1775"/>
      <c r="G21" s="1775"/>
      <c r="H21" s="872"/>
      <c r="I21" s="877"/>
      <c r="J21" s="1737"/>
      <c r="K21" s="534">
        <f>IF(OR($F$21=2,K5&lt;$H$21),0,IF(AND($F$21=1,$G$21=1,K5=$H$21),0,IF(AND($F$21=1,$G$21=2,K5=$H$21),$I$21,IF(OR(AND($F$21=1,$G$21=1,K5&gt;$H$21,K5&lt;=($H$21+$H$23+1)),AND($F$21=1,$G$21=2,K5&gt;$H$21,K5&lt;=($H$21+$H$23))),$I$21,IF(OR(AND($F$21=1,$G$21=1,K5=($H$21+$H$23+2)),AND($F$21=1,$G$21=2,K5=($H$21+$H$23+1))),$I$21-$I$22,IF(AND($F$21=1,$G$21=1,K5&gt;($H$21+$H$23+2),K5&lt;=($H$21+$H$22+1)),$I$21-$I$22-$I$23*(K5-$H$21-$H$23-2),IF(AND($F$21=1,$G$21=2,K5&gt;($H$21+$H$23+1),K5&lt;=($H$21+$H$22)),$I$21-$I$22-$I$23*(K5-$H$21-$H$23-1),0)))))))</f>
        <v>0</v>
      </c>
      <c r="L21" s="518">
        <f>IF(OR($F$21=2,L5&lt;$H$21),0,IF(AND($F$21=1,$G$21=1,L5=$H$21),0,IF(AND($F$21=1,$G$21=2,L5=$H$21),$I$21,IF(OR(AND($F$21=1,$G$21=1,L5&gt;$H$21,L5&lt;=($H$21+$H$23+1)),AND($F$21=1,$G$21=2,L5&gt;$H$21,L5&lt;=($H$21+$H$23))),$I$21,IF(OR(AND($F$21=1,$G$21=1,L5=($H$21+$H$23+2)),AND($F$21=1,$G$21=2,L5=($H$21+$H$23+1))),$I$21-$I$22,IF(AND($F$21=1,$G$21=1,L5&gt;($H$21+$H$23+2),L5&lt;=($H$21+$H$22+1)),$I$21-$I$22-$I$23*(L5-$H$21-$H$23-2),IF(AND($F$21=1,$G$21=2,L5&gt;($H$21+$H$23+1),L5&lt;=($H$21+$H$22)),$I$21-$I$22-$I$23*(L5-$H$21-$H$23-1),0)))))))</f>
        <v>0</v>
      </c>
      <c r="M21" s="518">
        <f aca="true" t="shared" si="34" ref="M21:V21">IF(OR($F$21=2,M5&lt;$H$21),0,IF(AND($F$21=1,$G$21=1,M5=$H$21),0,IF(AND($F$21=1,$G$21=2,M5=$H$21),$I$21,IF(OR(AND($F$21=1,$G$21=1,M5&gt;$H$21,M5&lt;=($H$21+$H$23+1)),AND($F$21=1,$G$21=2,M5&gt;$H$21,M5&lt;=($H$21+$H$23))),$I$21,IF(OR(AND($F$21=1,$G$21=1,M5=($H$21+$H$23+2)),AND($F$21=1,$G$21=2,M5=($H$21+$H$23+1))),$I$21-$I$22,IF(AND($F$21=1,$G$21=1,M5&gt;($H$21+$H$23+2),M5&lt;=($H$21+$H$22+1)),$I$21-$I$22-$I$23*(M5-$H$21-$H$23-2),IF(AND($F$21=1,$G$21=2,M5&gt;($H$21+$H$23+1),M5&lt;=($H$21+$H$22)),$I$21-$I$22-$I$23*(M5-$H$21-$H$23-1),0)))))))</f>
        <v>0</v>
      </c>
      <c r="N21" s="518">
        <f t="shared" si="34"/>
        <v>0</v>
      </c>
      <c r="O21" s="518">
        <f t="shared" si="34"/>
        <v>0</v>
      </c>
      <c r="P21" s="518">
        <f t="shared" si="34"/>
        <v>0</v>
      </c>
      <c r="Q21" s="518">
        <f t="shared" si="34"/>
        <v>0</v>
      </c>
      <c r="R21" s="518">
        <f t="shared" si="34"/>
        <v>0</v>
      </c>
      <c r="S21" s="518">
        <f t="shared" si="34"/>
        <v>0</v>
      </c>
      <c r="T21" s="519">
        <f t="shared" si="34"/>
        <v>0</v>
      </c>
      <c r="U21" s="517">
        <f t="shared" si="34"/>
        <v>0</v>
      </c>
      <c r="V21" s="518">
        <f t="shared" si="34"/>
        <v>0</v>
      </c>
      <c r="W21" s="518">
        <f aca="true" t="shared" si="35" ref="W21:AD21">IF(OR($F$21=2,W5&lt;$H$21),0,IF(AND($F$21=1,$G$21=1,W5=$H$21),0,IF(AND($F$21=1,$G$21=2,W5=$H$21),$I$21,IF(OR(AND($F$21=1,$G$21=1,W5&gt;$H$21,W5&lt;=($H$21+$H$23+1)),AND($F$21=1,$G$21=2,W5&gt;$H$21,W5&lt;=($H$21+$H$23))),$I$21,IF(OR(AND($F$21=1,$G$21=1,W5=($H$21+$H$23+2)),AND($F$21=1,$G$21=2,W5=($H$21+$H$23+1))),$I$21-$I$22,IF(AND($F$21=1,$G$21=1,W5&gt;($H$21+$H$23+2),W5&lt;=($H$21+$H$22+1)),$I$21-$I$22-$I$23*(W5-$H$21-$H$23-2),IF(AND($F$21=1,$G$21=2,W5&gt;($H$21+$H$23+1),W5&lt;=($H$21+$H$22)),$I$21-$I$22-$I$23*(W5-$H$21-$H$23-1),0)))))))</f>
        <v>0</v>
      </c>
      <c r="X21" s="518">
        <f t="shared" si="35"/>
        <v>0</v>
      </c>
      <c r="Y21" s="518">
        <f t="shared" si="35"/>
        <v>0</v>
      </c>
      <c r="Z21" s="518">
        <f t="shared" si="35"/>
        <v>0</v>
      </c>
      <c r="AA21" s="518">
        <f t="shared" si="35"/>
        <v>0</v>
      </c>
      <c r="AB21" s="518">
        <f t="shared" si="35"/>
        <v>0</v>
      </c>
      <c r="AC21" s="518">
        <f t="shared" si="35"/>
        <v>0</v>
      </c>
      <c r="AD21" s="519">
        <f t="shared" si="35"/>
        <v>0</v>
      </c>
      <c r="AE21" s="477"/>
      <c r="AF21" s="540" t="str">
        <f>IF(B51=0," ",B51)</f>
        <v> </v>
      </c>
      <c r="AG21" s="540" t="str">
        <f>IF(C51=0," ",C51)</f>
        <v> </v>
      </c>
      <c r="AH21" s="515">
        <f aca="true" t="shared" si="36" ref="AH21:AZ21">IF(OR(K$5=" ",K$5-($H$51+$H$53)&gt;$H$52-$H$53),0,ABS(IF(K$5-$H$51&gt;=1,IF($F$51=2,CUMPRINC($J$51,$H$52-$H$53,$I$51,IF(K$5-($H$51+$H$53)&lt;=0,1,K$5-($H$51+$H$53)),$H$52-$H$53,0),K51),0)))</f>
        <v>0</v>
      </c>
      <c r="AI21" s="512">
        <f t="shared" si="36"/>
        <v>0</v>
      </c>
      <c r="AJ21" s="513">
        <f t="shared" si="36"/>
        <v>0</v>
      </c>
      <c r="AK21" s="514">
        <f t="shared" si="36"/>
        <v>0</v>
      </c>
      <c r="AL21" s="512">
        <f t="shared" si="36"/>
        <v>0</v>
      </c>
      <c r="AM21" s="512">
        <f t="shared" si="36"/>
        <v>0</v>
      </c>
      <c r="AN21" s="512">
        <f t="shared" si="36"/>
        <v>0</v>
      </c>
      <c r="AO21" s="512">
        <f t="shared" si="36"/>
        <v>0</v>
      </c>
      <c r="AP21" s="512">
        <f t="shared" si="36"/>
        <v>0</v>
      </c>
      <c r="AQ21" s="513">
        <f t="shared" si="36"/>
        <v>0</v>
      </c>
      <c r="AR21" s="515">
        <f t="shared" si="36"/>
        <v>0</v>
      </c>
      <c r="AS21" s="512">
        <f t="shared" si="36"/>
        <v>0</v>
      </c>
      <c r="AT21" s="512">
        <f t="shared" si="36"/>
        <v>0</v>
      </c>
      <c r="AU21" s="512">
        <f t="shared" si="36"/>
        <v>0</v>
      </c>
      <c r="AV21" s="512">
        <f t="shared" si="36"/>
        <v>0</v>
      </c>
      <c r="AW21" s="512">
        <f t="shared" si="36"/>
        <v>0</v>
      </c>
      <c r="AX21" s="512">
        <f t="shared" si="36"/>
        <v>0</v>
      </c>
      <c r="AY21" s="512">
        <f t="shared" si="36"/>
        <v>0</v>
      </c>
      <c r="AZ21" s="512">
        <f t="shared" si="36"/>
        <v>0</v>
      </c>
      <c r="BA21" s="513">
        <f>IF(AD$5=" ",0,ABS(IF(AD$5-$H$51&gt;=1,IF($F$51=2,CUMPRINC($J$51,$H$52-$H$53,$I$51,IF(AD$5-($H$51+$H$53)&lt;=0,1,AD$5-($H$51+$H$53)),$H$52-$H$53,0),AD51),0)))</f>
        <v>0</v>
      </c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</row>
    <row r="22" spans="1:68" ht="12" customHeight="1" thickBot="1" thickTop="1">
      <c r="A22" s="1731"/>
      <c r="B22" s="1786"/>
      <c r="C22" s="1734"/>
      <c r="D22" s="1747"/>
      <c r="E22" s="1734"/>
      <c r="F22" s="1762"/>
      <c r="G22" s="1763"/>
      <c r="H22" s="870"/>
      <c r="I22" s="471">
        <f>IF(H22="","",IF(OR(F21&lt;1,F21&gt;2),"支払ｴﾗ-(1or2)",IF(OR(G21&lt;1,G21&gt;2),"償還ｴﾗ-(1or2)",IF(F21=1,I21-(H22-H23-1)*I23,"元利均等年賦払"))))</f>
      </c>
      <c r="J22" s="1737"/>
      <c r="K22" s="526">
        <f>IF(OR((K5&lt;$H$21+$H$23),AND($F$21=1,$G$21=1,K5=$H$21+$H$23),AND($F$21=2,$G$21=1,K5=$H$21+$H$23)),0,IF(OR(AND($F$21=1,$G$21=2,K5=$H$21+$H$23),AND($F$21=1,$G$21=1,K5=$H$21+$H$23+1)),$I$22,IF(OR(AND($F$21=2,$G$21=2,K5=$H$21+$H$23),AND($F$21=2,$G$21=1,K5=$H$21+$H$23+1)),ABS(PPMT($J$21,1,$H$22-$H$23,$I$21)),IF(OR(AND($F$21=1,$G$21=2,K5&lt;$H$21+$H$22,K5&gt;$H$21+$H$23),AND($F$21=1,$G$21=1,K5&lt;=$H$21+$H$22,K5&gt;$H$21+$H$23+1)),$I$23,IF(AND($F$21=2,$G$21=2,K5&lt;$H$21+$H$22,K5&gt;$H$21+$H$23),ABS(PPMT($J$21,K5-$H$21-$H$23+1,$H$22-$H$23,$I$21)),IF(AND($F$21=2,$G$21=1,K5&lt;=$H$21+$H$22,K5&gt;$H$21+$H$23+1),ABS(PPMT($J$21,K5-$H$21-$H$23,$H$22-$H$23,$I$21)),0))))))</f>
        <v>0</v>
      </c>
      <c r="L22" s="536">
        <f>IF(OR((L5&lt;$H$21+$H$23),AND($F$21=1,$G$21=1,L5=$H$21+$H$23),AND($F$21=2,$G$21=1,L5=$H$21+$H$23)),0,IF(OR(AND($F$21=1,$G$21=2,L5=$H$21+$H$23),AND($F$21=1,$G$21=1,L5=$H$21+$H$23+1)),$I$22,IF(OR(AND($F$21=2,$G$21=2,L5=$H$21+$H$23),AND($F$21=2,$G$21=1,L5=$H$21+$H$23+1)),ABS(PPMT($J$21,1,$H$22-$H$23,$I$21)),IF(OR(AND($F$21=1,$G$21=2,L5&lt;$H$21+$H$22,L5&gt;$H$21+$H$23),AND($F$21=1,$G$21=1,L5&lt;=$H$21+$H$22,L5&gt;$H$21+$H$23+1)),$I$23,IF(AND($F$21=2,$G$21=2,L5&lt;$H$21+$H$22,L5&gt;$H$21+$H$23),ABS(PPMT($J$21,L5-$H$21-$H$23+1,$H$22-$H$23,$I$21)),IF(AND($F$21=2,$G$21=1,L5&lt;=$H$21+$H$22,L5&gt;$H$21+$H$23+1),ABS(PPMT($J$21,L5-$H$21-$H$23,$H$22-$H$23,$I$21)),0))))))</f>
        <v>0</v>
      </c>
      <c r="M22" s="536">
        <f aca="true" t="shared" si="37" ref="M22:V22">IF(OR((M5&lt;$H$21+$H$23),AND($F$21=1,$G$21=1,M5=$H$21+$H$23),AND($F$21=2,$G$21=1,M5=$H$21+$H$23)),0,IF(OR(AND($F$21=1,$G$21=2,M5=$H$21+$H$23),AND($F$21=1,$G$21=1,M5=$H$21+$H$23+1)),$I$22,IF(OR(AND($F$21=2,$G$21=2,M5=$H$21+$H$23),AND($F$21=2,$G$21=1,M5=$H$21+$H$23+1)),ABS(PPMT($J$21,1,$H$22-$H$23,$I$21)),IF(OR(AND($F$21=1,$G$21=2,M5&lt;$H$21+$H$22,M5&gt;$H$21+$H$23),AND($F$21=1,$G$21=1,M5&lt;=$H$21+$H$22,M5&gt;$H$21+$H$23+1)),$I$23,IF(AND($F$21=2,$G$21=2,M5&lt;$H$21+$H$22,M5&gt;$H$21+$H$23),ABS(PPMT($J$21,M5-$H$21-$H$23+1,$H$22-$H$23,$I$21)),IF(AND($F$21=2,$G$21=1,M5&lt;=$H$21+$H$22,M5&gt;$H$21+$H$23+1),ABS(PPMT($J$21,M5-$H$21-$H$23,$H$22-$H$23,$I$21)),0))))))</f>
        <v>0</v>
      </c>
      <c r="N22" s="536">
        <f t="shared" si="37"/>
        <v>0</v>
      </c>
      <c r="O22" s="536">
        <f t="shared" si="37"/>
        <v>0</v>
      </c>
      <c r="P22" s="536">
        <f t="shared" si="37"/>
        <v>0</v>
      </c>
      <c r="Q22" s="536">
        <f t="shared" si="37"/>
        <v>0</v>
      </c>
      <c r="R22" s="536">
        <f t="shared" si="37"/>
        <v>0</v>
      </c>
      <c r="S22" s="536">
        <f t="shared" si="37"/>
        <v>0</v>
      </c>
      <c r="T22" s="541">
        <f t="shared" si="37"/>
        <v>0</v>
      </c>
      <c r="U22" s="1075">
        <f t="shared" si="37"/>
        <v>0</v>
      </c>
      <c r="V22" s="536">
        <f t="shared" si="37"/>
        <v>0</v>
      </c>
      <c r="W22" s="536">
        <f aca="true" t="shared" si="38" ref="W22:AD22">IF(OR((W5&lt;$H$21+$H$23),AND($F$21=1,$G$21=1,W5=$H$21+$H$23),AND($F$21=2,$G$21=1,W5=$H$21+$H$23)),0,IF(OR(AND($F$21=1,$G$21=2,W5=$H$21+$H$23),AND($F$21=1,$G$21=1,W5=$H$21+$H$23+1)),$I$22,IF(OR(AND($F$21=2,$G$21=2,W5=$H$21+$H$23),AND($F$21=2,$G$21=1,W5=$H$21+$H$23+1)),ABS(PPMT($J$21,1,$H$22-$H$23,$I$21)),IF(OR(AND($F$21=1,$G$21=2,W5&lt;$H$21+$H$22,W5&gt;$H$21+$H$23),AND($F$21=1,$G$21=1,W5&lt;=$H$21+$H$22,W5&gt;$H$21+$H$23+1)),$I$23,IF(AND($F$21=2,$G$21=2,W5&lt;$H$21+$H$22,W5&gt;$H$21+$H$23),ABS(PPMT($J$21,W5-$H$21-$H$23+1,$H$22-$H$23,$I$21)),IF(AND($F$21=2,$G$21=1,W5&lt;=$H$21+$H$22,W5&gt;$H$21+$H$23+1),ABS(PPMT($J$21,W5-$H$21-$H$23,$H$22-$H$23,$I$21)),0))))))</f>
        <v>0</v>
      </c>
      <c r="X22" s="536">
        <f t="shared" si="38"/>
        <v>0</v>
      </c>
      <c r="Y22" s="536">
        <f t="shared" si="38"/>
        <v>0</v>
      </c>
      <c r="Z22" s="536">
        <f t="shared" si="38"/>
        <v>0</v>
      </c>
      <c r="AA22" s="536">
        <f t="shared" si="38"/>
        <v>0</v>
      </c>
      <c r="AB22" s="536">
        <f t="shared" si="38"/>
        <v>0</v>
      </c>
      <c r="AC22" s="536">
        <f t="shared" si="38"/>
        <v>0</v>
      </c>
      <c r="AD22" s="541">
        <f t="shared" si="38"/>
        <v>0</v>
      </c>
      <c r="AE22" s="477">
        <f>SUM(K22:AD22)</f>
        <v>0</v>
      </c>
      <c r="AF22" s="520" t="s">
        <v>179</v>
      </c>
      <c r="AG22" s="520" t="s">
        <v>179</v>
      </c>
      <c r="AH22" s="521">
        <f>SUM(AH16:AH21)</f>
        <v>0</v>
      </c>
      <c r="AI22" s="522">
        <f aca="true" t="shared" si="39" ref="AI22:BA22">SUM(AI16:AI21)</f>
        <v>0</v>
      </c>
      <c r="AJ22" s="523">
        <f t="shared" si="39"/>
        <v>0</v>
      </c>
      <c r="AK22" s="524">
        <f t="shared" si="39"/>
        <v>0</v>
      </c>
      <c r="AL22" s="522">
        <f t="shared" si="39"/>
        <v>0</v>
      </c>
      <c r="AM22" s="522">
        <f t="shared" si="39"/>
        <v>0</v>
      </c>
      <c r="AN22" s="522">
        <f t="shared" si="39"/>
        <v>0</v>
      </c>
      <c r="AO22" s="522">
        <f t="shared" si="39"/>
        <v>0</v>
      </c>
      <c r="AP22" s="522">
        <f t="shared" si="39"/>
        <v>0</v>
      </c>
      <c r="AQ22" s="523">
        <f t="shared" si="39"/>
        <v>0</v>
      </c>
      <c r="AR22" s="525">
        <f t="shared" si="39"/>
        <v>0</v>
      </c>
      <c r="AS22" s="522">
        <f t="shared" si="39"/>
        <v>0</v>
      </c>
      <c r="AT22" s="522">
        <f t="shared" si="39"/>
        <v>0</v>
      </c>
      <c r="AU22" s="522">
        <f t="shared" si="39"/>
        <v>0</v>
      </c>
      <c r="AV22" s="522">
        <f t="shared" si="39"/>
        <v>0</v>
      </c>
      <c r="AW22" s="522">
        <f t="shared" si="39"/>
        <v>0</v>
      </c>
      <c r="AX22" s="522">
        <f t="shared" si="39"/>
        <v>0</v>
      </c>
      <c r="AY22" s="522">
        <f t="shared" si="39"/>
        <v>0</v>
      </c>
      <c r="AZ22" s="522">
        <f t="shared" si="39"/>
        <v>0</v>
      </c>
      <c r="BA22" s="523">
        <f t="shared" si="39"/>
        <v>0</v>
      </c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</row>
    <row r="23" spans="1:68" ht="12" customHeight="1" thickBot="1">
      <c r="A23" s="1731"/>
      <c r="B23" s="1786"/>
      <c r="C23" s="1734"/>
      <c r="D23" s="1747"/>
      <c r="E23" s="1734"/>
      <c r="F23" s="1788"/>
      <c r="G23" s="1776"/>
      <c r="H23" s="873"/>
      <c r="I23" s="486">
        <f>IF(H23="","",IF(H23&gt;=H22,"据置は償還の内数で!!",IF(OR(F21&lt;1,F21&gt;2,G21&lt;1,G21&gt;2),"〃",IF(F21=1,ROUNDDOWN((I21/(H22-H23)),-3),"〃"))))</f>
      </c>
      <c r="J23" s="1737"/>
      <c r="K23" s="542">
        <f>TRUNC(IF($F$21=1,K21*$J$21,IF(AND($F$21=2,$G$21=1,$H$21+$H$23&lt;K5,$H$21+$H$22&gt;=K5),ABS(IPMT($J$21,K5-$H$21-$H$23,$H$22-$H$23,$I$21)),IF(AND($F$21=2,$G$21=2,$H$21+$H$23&lt;=K5,$H$21+$H$22&gt;K5),ABS(IPMT($J$21,K5-$H$21-$H$23+1,$H$22-$H$23,$I$21)),IF(AND($F$21=2,$G$21=1,$H$21&lt;K5,$H$21+$H$23&gt;=K5),ABS(IPMT($J$21,1,$H$22-$H$23,$I$21)),IF(AND($F$21=2,$G$21=2,$H$21&lt;=K5,$H$21+$H$23&gt;K5),ABS(IPMT($J$21,1,$H$22-$H$23,$I$21)),0))))))</f>
        <v>0</v>
      </c>
      <c r="L23" s="543">
        <f>TRUNC(IF($F$21=1,L21*$J$21,IF(AND($F$21=2,$G$21=1,$H$21+$H$23&lt;L5,$H$21+$H$22&gt;=L5),ABS(IPMT($J$21,L5-$H$21-$H$23,$H$22-$H$23,$I$21)),IF(AND($F$21=2,$G$21=2,$H$21+$H$23&lt;=L5,$H$21+$H$22&gt;L5),ABS(IPMT($J$21,L5-$H$21-$H$23+1,$H$22-$H$23,$I$21)),IF(AND($F$21=2,$G$21=1,$H$21&lt;L5,$H$21+$H$23&gt;=L5),ABS(IPMT($J$21,1,$H$22-$H$23,$I$21)),IF(AND($F$21=2,$G$21=2,$H$21&lt;=L5,$H$21+$H$23&gt;L5),ABS(IPMT($J$21,1,$H$22-$H$23,$I$21)),0))))))</f>
        <v>0</v>
      </c>
      <c r="M23" s="543">
        <f aca="true" t="shared" si="40" ref="M23:V23">TRUNC(IF($F$21=1,M21*$J$21,IF(AND($F$21=2,$G$21=1,$H$21+$H$23&lt;M5,$H$21+$H$22&gt;=M5),ABS(IPMT($J$21,M5-$H$21-$H$23,$H$22-$H$23,$I$21)),IF(AND($F$21=2,$G$21=2,$H$21+$H$23&lt;=M5,$H$21+$H$22&gt;M5),ABS(IPMT($J$21,M5-$H$21-$H$23+1,$H$22-$H$23,$I$21)),IF(AND($F$21=2,$G$21=1,$H$21&lt;M5,$H$21+$H$23&gt;=M5),ABS(IPMT($J$21,1,$H$22-$H$23,$I$21)),IF(AND($F$21=2,$G$21=2,$H$21&lt;=M5,$H$21+$H$23&gt;M5),ABS(IPMT($J$21,1,$H$22-$H$23,$I$21)),0))))))</f>
        <v>0</v>
      </c>
      <c r="N23" s="543">
        <f t="shared" si="40"/>
        <v>0</v>
      </c>
      <c r="O23" s="543">
        <f t="shared" si="40"/>
        <v>0</v>
      </c>
      <c r="P23" s="543">
        <f t="shared" si="40"/>
        <v>0</v>
      </c>
      <c r="Q23" s="543">
        <f t="shared" si="40"/>
        <v>0</v>
      </c>
      <c r="R23" s="543">
        <f t="shared" si="40"/>
        <v>0</v>
      </c>
      <c r="S23" s="543">
        <f t="shared" si="40"/>
        <v>0</v>
      </c>
      <c r="T23" s="544">
        <f t="shared" si="40"/>
        <v>0</v>
      </c>
      <c r="U23" s="1076">
        <f t="shared" si="40"/>
        <v>0</v>
      </c>
      <c r="V23" s="543">
        <f t="shared" si="40"/>
        <v>0</v>
      </c>
      <c r="W23" s="543">
        <f aca="true" t="shared" si="41" ref="W23:AD23">TRUNC(IF($F$21=1,W21*$J$21,IF(AND($F$21=2,$G$21=1,$H$21+$H$23&lt;W5,$H$21+$H$22&gt;=W5),ABS(IPMT($J$21,W5-$H$21-$H$23,$H$22-$H$23,$I$21)),IF(AND($F$21=2,$G$21=2,$H$21+$H$23&lt;=W5,$H$21+$H$22&gt;W5),ABS(IPMT($J$21,W5-$H$21-$H$23+1,$H$22-$H$23,$I$21)),IF(AND($F$21=2,$G$21=1,$H$21&lt;W5,$H$21+$H$23&gt;=W5),ABS(IPMT($J$21,1,$H$22-$H$23,$I$21)),IF(AND($F$21=2,$G$21=2,$H$21&lt;=W5,$H$21+$H$23&gt;W5),ABS(IPMT($J$21,1,$H$22-$H$23,$I$21)),0))))))</f>
        <v>0</v>
      </c>
      <c r="X23" s="543">
        <f t="shared" si="41"/>
        <v>0</v>
      </c>
      <c r="Y23" s="543">
        <f t="shared" si="41"/>
        <v>0</v>
      </c>
      <c r="Z23" s="543">
        <f t="shared" si="41"/>
        <v>0</v>
      </c>
      <c r="AA23" s="543">
        <f t="shared" si="41"/>
        <v>0</v>
      </c>
      <c r="AB23" s="543">
        <f t="shared" si="41"/>
        <v>0</v>
      </c>
      <c r="AC23" s="543">
        <f t="shared" si="41"/>
        <v>0</v>
      </c>
      <c r="AD23" s="544">
        <f t="shared" si="41"/>
        <v>0</v>
      </c>
      <c r="AE23" s="477">
        <f>SUM(K23:AD23)</f>
        <v>0</v>
      </c>
      <c r="AF23" s="545" t="s">
        <v>23</v>
      </c>
      <c r="AG23" s="545" t="s">
        <v>23</v>
      </c>
      <c r="AH23" s="546">
        <f>SUM(AH15,AH22)</f>
        <v>0</v>
      </c>
      <c r="AI23" s="547">
        <f aca="true" t="shared" si="42" ref="AI23:BA23">SUM(AI15,AI22)</f>
        <v>0</v>
      </c>
      <c r="AJ23" s="548">
        <f t="shared" si="42"/>
        <v>0</v>
      </c>
      <c r="AK23" s="549">
        <f t="shared" si="42"/>
        <v>0</v>
      </c>
      <c r="AL23" s="547">
        <f t="shared" si="42"/>
        <v>0</v>
      </c>
      <c r="AM23" s="547">
        <f t="shared" si="42"/>
        <v>0</v>
      </c>
      <c r="AN23" s="547">
        <f t="shared" si="42"/>
        <v>0</v>
      </c>
      <c r="AO23" s="547">
        <f t="shared" si="42"/>
        <v>0</v>
      </c>
      <c r="AP23" s="547">
        <f t="shared" si="42"/>
        <v>0</v>
      </c>
      <c r="AQ23" s="548">
        <f t="shared" si="42"/>
        <v>0</v>
      </c>
      <c r="AR23" s="550">
        <f t="shared" si="42"/>
        <v>0</v>
      </c>
      <c r="AS23" s="547">
        <f t="shared" si="42"/>
        <v>0</v>
      </c>
      <c r="AT23" s="547">
        <f t="shared" si="42"/>
        <v>0</v>
      </c>
      <c r="AU23" s="547">
        <f t="shared" si="42"/>
        <v>0</v>
      </c>
      <c r="AV23" s="547">
        <f t="shared" si="42"/>
        <v>0</v>
      </c>
      <c r="AW23" s="547">
        <f t="shared" si="42"/>
        <v>0</v>
      </c>
      <c r="AX23" s="547">
        <f t="shared" si="42"/>
        <v>0</v>
      </c>
      <c r="AY23" s="547">
        <f t="shared" si="42"/>
        <v>0</v>
      </c>
      <c r="AZ23" s="547">
        <f t="shared" si="42"/>
        <v>0</v>
      </c>
      <c r="BA23" s="551">
        <f t="shared" si="42"/>
        <v>0</v>
      </c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</row>
    <row r="24" spans="1:53" ht="12" customHeight="1" thickBot="1">
      <c r="A24" s="1731"/>
      <c r="B24" s="1785"/>
      <c r="C24" s="1751"/>
      <c r="D24" s="1752"/>
      <c r="E24" s="1751"/>
      <c r="F24" s="1775"/>
      <c r="G24" s="1775"/>
      <c r="H24" s="872"/>
      <c r="I24" s="877"/>
      <c r="J24" s="1736"/>
      <c r="K24" s="534">
        <f>IF(OR($F$24=2,K5&lt;$H$24),0,IF(AND($F$24=1,$G$24=1,K5=$H$24),0,IF(AND($F$24=1,$G$24=2,K5=$H$24),$I$24,IF(OR(AND($F$24=1,$G$24=1,K5&gt;$H$24,K5&lt;=($H$24+$H$26+1)),AND($F$24=1,$G$24=2,K5&gt;$H$24,K5&lt;=($H$24+$H$26))),$I$24,IF(OR(AND($F$24=1,$G$24=1,K5=($H$24+$H$26+2)),AND($F$24=1,$G$24=2,K5=($H$24+$H$26+1))),$I$24-$I$25,IF(AND($F$24=1,$G$24=1,K5&gt;($H$24+$H$26+2),K5&lt;=($H$24+$H$25+1)),$I$24-$I$25-$I$26*(K5-$H$24-$H$26-2),IF(AND($F$24=1,$G$24=2,K5&gt;($H$24+$H$26+1),K5&lt;=($H$24+$H$25)),$I$24-$I$25-$I$26*(K5-$H$24-$H$26-1),0)))))))</f>
        <v>0</v>
      </c>
      <c r="L24" s="518">
        <f>IF(OR($F$24=2,L5&lt;$H$24),0,IF(AND($F$24=1,$G$24=1,L5=$H$24),0,IF(AND($F$24=1,$G$24=2,L5=$H$24),$I$24,IF(OR(AND($F$24=1,$G$24=1,L5&gt;$H$24,L5&lt;=($H$24+$H$26+1)),AND($F$24=1,$G$24=2,L5&gt;$H$24,L5&lt;=($H$24+$H$26))),$I$24,IF(OR(AND($F$24=1,$G$24=1,L5=($H$24+$H$26+2)),AND($F$24=1,$G$24=2,L5=($H$24+$H$26+1))),$I$24-$I$25,IF(AND($F$24=1,$G$24=1,L5&gt;($H$24+$H$26+2),L5&lt;=($H$24+$H$25+1)),$I$24-$I$25-$I$26*(L5-$H$24-$H$26-2),IF(AND($F$24=1,$G$24=2,L5&gt;($H$24+$H$26+1),L5&lt;=($H$24+$H$25)),$I$24-$I$25-$I$26*(L5-$H$24-$H$26-1),0)))))))</f>
        <v>0</v>
      </c>
      <c r="M24" s="518">
        <f aca="true" t="shared" si="43" ref="M24:AD24">IF(OR($F$24=2,M5&lt;$H$24),0,IF(AND($F$24=1,$G$24=1,M5=$H$24),0,IF(AND($F$24=1,$G$24=2,M5=$H$24),$I$24,IF(OR(AND($F$24=1,$G$24=1,M5&gt;$H$24,M5&lt;=($H$24+$H$26+1)),AND($F$24=1,$G$24=2,M5&gt;$H$24,M5&lt;=($H$24+$H$26))),$I$24,IF(OR(AND($F$24=1,$G$24=1,M5=($H$24+$H$26+2)),AND($F$24=1,$G$24=2,M5=($H$24+$H$26+1))),$I$24-$I$25,IF(AND($F$24=1,$G$24=1,M5&gt;($H$24+$H$26+2),M5&lt;=($H$24+$H$25+1)),$I$24-$I$25-$I$26*(M5-$H$24-$H$26-2),IF(AND($F$24=1,$G$24=2,M5&gt;($H$24+$H$26+1),M5&lt;=($H$24+$H$25)),$I$24-$I$25-$I$26*(M5-$H$24-$H$26-1),0)))))))</f>
        <v>0</v>
      </c>
      <c r="N24" s="518">
        <f t="shared" si="43"/>
        <v>0</v>
      </c>
      <c r="O24" s="518">
        <f t="shared" si="43"/>
        <v>0</v>
      </c>
      <c r="P24" s="518">
        <f t="shared" si="43"/>
        <v>0</v>
      </c>
      <c r="Q24" s="518">
        <f t="shared" si="43"/>
        <v>0</v>
      </c>
      <c r="R24" s="518">
        <f t="shared" si="43"/>
        <v>0</v>
      </c>
      <c r="S24" s="518">
        <f t="shared" si="43"/>
        <v>0</v>
      </c>
      <c r="T24" s="519">
        <f t="shared" si="43"/>
        <v>0</v>
      </c>
      <c r="U24" s="517">
        <f t="shared" si="43"/>
        <v>0</v>
      </c>
      <c r="V24" s="518">
        <f t="shared" si="43"/>
        <v>0</v>
      </c>
      <c r="W24" s="518">
        <f t="shared" si="43"/>
        <v>0</v>
      </c>
      <c r="X24" s="518">
        <f t="shared" si="43"/>
        <v>0</v>
      </c>
      <c r="Y24" s="518">
        <f t="shared" si="43"/>
        <v>0</v>
      </c>
      <c r="Z24" s="518">
        <f t="shared" si="43"/>
        <v>0</v>
      </c>
      <c r="AA24" s="518">
        <f t="shared" si="43"/>
        <v>0</v>
      </c>
      <c r="AB24" s="518">
        <f t="shared" si="43"/>
        <v>0</v>
      </c>
      <c r="AC24" s="518">
        <f t="shared" si="43"/>
        <v>0</v>
      </c>
      <c r="AD24" s="519">
        <f t="shared" si="43"/>
        <v>0</v>
      </c>
      <c r="AE24" s="477"/>
      <c r="AF24" s="1846" t="s">
        <v>182</v>
      </c>
      <c r="AG24" s="1847"/>
      <c r="AH24" s="552">
        <f>SUM(SUMIF($AF$6:$AF$23,"購買*",AH$6:AH$23),SUMIF($AF$6:$AF$23,"利用*",AH$6:AH$23))</f>
        <v>0</v>
      </c>
      <c r="AI24" s="553">
        <f aca="true" t="shared" si="44" ref="AI24:BA24">SUM(SUMIF($AF$6:$AF$23,"購買*",AI$6:AI$23),SUMIF($AF$6:$AF$23,"利用*",AI$6:AI$23))</f>
        <v>0</v>
      </c>
      <c r="AJ24" s="554">
        <f t="shared" si="44"/>
        <v>0</v>
      </c>
      <c r="AK24" s="552">
        <f t="shared" si="44"/>
        <v>0</v>
      </c>
      <c r="AL24" s="553">
        <f t="shared" si="44"/>
        <v>0</v>
      </c>
      <c r="AM24" s="553">
        <f t="shared" si="44"/>
        <v>0</v>
      </c>
      <c r="AN24" s="553">
        <f t="shared" si="44"/>
        <v>0</v>
      </c>
      <c r="AO24" s="553">
        <f t="shared" si="44"/>
        <v>0</v>
      </c>
      <c r="AP24" s="553">
        <f t="shared" si="44"/>
        <v>0</v>
      </c>
      <c r="AQ24" s="554">
        <f t="shared" si="44"/>
        <v>0</v>
      </c>
      <c r="AR24" s="552">
        <f t="shared" si="44"/>
        <v>0</v>
      </c>
      <c r="AS24" s="553">
        <f t="shared" si="44"/>
        <v>0</v>
      </c>
      <c r="AT24" s="553">
        <f t="shared" si="44"/>
        <v>0</v>
      </c>
      <c r="AU24" s="553">
        <f t="shared" si="44"/>
        <v>0</v>
      </c>
      <c r="AV24" s="553">
        <f t="shared" si="44"/>
        <v>0</v>
      </c>
      <c r="AW24" s="553">
        <f t="shared" si="44"/>
        <v>0</v>
      </c>
      <c r="AX24" s="553">
        <f t="shared" si="44"/>
        <v>0</v>
      </c>
      <c r="AY24" s="553">
        <f t="shared" si="44"/>
        <v>0</v>
      </c>
      <c r="AZ24" s="553">
        <f t="shared" si="44"/>
        <v>0</v>
      </c>
      <c r="BA24" s="554">
        <f t="shared" si="44"/>
        <v>0</v>
      </c>
    </row>
    <row r="25" spans="1:53" ht="12" customHeight="1" thickBot="1" thickTop="1">
      <c r="A25" s="1731"/>
      <c r="B25" s="1786"/>
      <c r="C25" s="1734"/>
      <c r="D25" s="1747"/>
      <c r="E25" s="1734"/>
      <c r="F25" s="1762"/>
      <c r="G25" s="1763"/>
      <c r="H25" s="870"/>
      <c r="I25" s="471">
        <f>IF(H25="","",IF(OR(F24&lt;1,F24&gt;2),"支払ｴﾗ-(1or2)",IF(OR(G24&lt;1,G24&gt;2),"償還ｴﾗ-(1or2)",IF(F24=1,I24-(H25-H26-1)*I26,"元利均等年賦払"))))</f>
      </c>
      <c r="J25" s="1737"/>
      <c r="K25" s="526">
        <f>IF(OR((K5&lt;$H$24+$H$26),AND($F$24=1,$G$24=1,K5=$H$24+$H$26),AND($F$24=2,$G$24=1,K5=$H$24+$H$26)),0,IF(OR(AND($F$24=1,$G$24=2,K5=$H$24+$H$26),AND($F$24=1,$G$24=1,K5=$H$24+$H$26+1)),$I$25,IF(OR(AND($F$24=2,$G$24=2,K5=$H$24+$H$26),AND($F$24=2,$G$24=1,K5=$H$24+$H$26+1)),ABS(PPMT($J$24,1,$H$25-$H$26,$I$24)),IF(OR(AND($F$24=1,$G$24=2,K5&lt;$H$24+$H$25,K5&gt;$H$24+$H$26),AND($F$24=1,$G$24=1,K5&lt;=$H$24+$H$25,K5&gt;$H$24+$H$26+1)),$I$26,IF(AND($F$24=2,$G$24=2,K5&lt;$H$24+$H$25,K5&gt;$H$24+$H$26),ABS(PPMT($J$24,K5-$H$24-$H$26+1,$H$25-$H$26,$I$24)),IF(AND($F$24=2,$G$24=1,K5&lt;=$H$24+$H$25,K5&gt;$H$24+$H$26+1),ABS(PPMT($J$24,K5-$H$24-$H$26,$H$25-$H$26,$I$24)),0))))))</f>
        <v>0</v>
      </c>
      <c r="L25" s="536">
        <f>IF(OR((L5&lt;$H$24+$H$26),AND($F$24=1,$G$24=1,L5=$H$24+$H$26),AND($F$24=2,$G$24=1,L5=$H$24+$H$26)),0,IF(OR(AND($F$24=1,$G$24=2,L5=$H$24+$H$26),AND($F$24=1,$G$24=1,L5=$H$24+$H$26+1)),$I$25,IF(OR(AND($F$24=2,$G$24=2,L5=$H$24+$H$26),AND($F$24=2,$G$24=1,L5=$H$24+$H$26+1)),ABS(PPMT($J$24,1,$H$25-$H$26,$I$24)),IF(OR(AND($F$24=1,$G$24=2,L5&lt;$H$24+$H$25,L5&gt;$H$24+$H$26),AND($F$24=1,$G$24=1,L5&lt;=$H$24+$H$25,L5&gt;$H$24+$H$26+1)),$I$26,IF(AND($F$24=2,$G$24=2,L5&lt;$H$24+$H$25,L5&gt;$H$24+$H$26),ABS(PPMT($J$24,L5-$H$24-$H$26+1,$H$25-$H$26,$I$24)),IF(AND($F$24=2,$G$24=1,L5&lt;=$H$24+$H$25,L5&gt;$H$24+$H$26+1),ABS(PPMT($J$24,L5-$H$24-$H$26,$H$25-$H$26,$I$24)),0))))))</f>
        <v>0</v>
      </c>
      <c r="M25" s="536">
        <f aca="true" t="shared" si="45" ref="M25:AD25">IF(OR((M5&lt;$H$24+$H$26),AND($F$24=1,$G$24=1,M5=$H$24+$H$26),AND($F$24=2,$G$24=1,M5=$H$24+$H$26)),0,IF(OR(AND($F$24=1,$G$24=2,M5=$H$24+$H$26),AND($F$24=1,$G$24=1,M5=$H$24+$H$26+1)),$I$25,IF(OR(AND($F$24=2,$G$24=2,M5=$H$24+$H$26),AND($F$24=2,$G$24=1,M5=$H$24+$H$26+1)),ABS(PPMT($J$24,1,$H$25-$H$26,$I$24)),IF(OR(AND($F$24=1,$G$24=2,M5&lt;$H$24+$H$25,M5&gt;$H$24+$H$26),AND($F$24=1,$G$24=1,M5&lt;=$H$24+$H$25,M5&gt;$H$24+$H$26+1)),$I$26,IF(AND($F$24=2,$G$24=2,M5&lt;$H$24+$H$25,M5&gt;$H$24+$H$26),ABS(PPMT($J$24,M5-$H$24-$H$26+1,$H$25-$H$26,$I$24)),IF(AND($F$24=2,$G$24=1,M5&lt;=$H$24+$H$25,M5&gt;$H$24+$H$26+1),ABS(PPMT($J$24,M5-$H$24-$H$26,$H$25-$H$26,$I$24)),0))))))</f>
        <v>0</v>
      </c>
      <c r="N25" s="536">
        <f t="shared" si="45"/>
        <v>0</v>
      </c>
      <c r="O25" s="536">
        <f t="shared" si="45"/>
        <v>0</v>
      </c>
      <c r="P25" s="536">
        <f t="shared" si="45"/>
        <v>0</v>
      </c>
      <c r="Q25" s="536">
        <f t="shared" si="45"/>
        <v>0</v>
      </c>
      <c r="R25" s="536">
        <f t="shared" si="45"/>
        <v>0</v>
      </c>
      <c r="S25" s="536">
        <f t="shared" si="45"/>
        <v>0</v>
      </c>
      <c r="T25" s="541">
        <f t="shared" si="45"/>
        <v>0</v>
      </c>
      <c r="U25" s="1075">
        <f t="shared" si="45"/>
        <v>0</v>
      </c>
      <c r="V25" s="536">
        <f t="shared" si="45"/>
        <v>0</v>
      </c>
      <c r="W25" s="536">
        <f t="shared" si="45"/>
        <v>0</v>
      </c>
      <c r="X25" s="536">
        <f t="shared" si="45"/>
        <v>0</v>
      </c>
      <c r="Y25" s="536">
        <f t="shared" si="45"/>
        <v>0</v>
      </c>
      <c r="Z25" s="536">
        <f t="shared" si="45"/>
        <v>0</v>
      </c>
      <c r="AA25" s="536">
        <f t="shared" si="45"/>
        <v>0</v>
      </c>
      <c r="AB25" s="536">
        <f t="shared" si="45"/>
        <v>0</v>
      </c>
      <c r="AC25" s="536">
        <f t="shared" si="45"/>
        <v>0</v>
      </c>
      <c r="AD25" s="541">
        <f t="shared" si="45"/>
        <v>0</v>
      </c>
      <c r="AE25" s="477">
        <f>SUM(K25:AD25)</f>
        <v>0</v>
      </c>
      <c r="AF25" s="1848" t="s">
        <v>183</v>
      </c>
      <c r="AG25" s="1849"/>
      <c r="AH25" s="555">
        <f>AH15-AH24</f>
        <v>0</v>
      </c>
      <c r="AI25" s="556">
        <f aca="true" t="shared" si="46" ref="AI25:BA25">AI15-AI24</f>
        <v>0</v>
      </c>
      <c r="AJ25" s="557">
        <f t="shared" si="46"/>
        <v>0</v>
      </c>
      <c r="AK25" s="555">
        <f t="shared" si="46"/>
        <v>0</v>
      </c>
      <c r="AL25" s="556">
        <f t="shared" si="46"/>
        <v>0</v>
      </c>
      <c r="AM25" s="556">
        <f t="shared" si="46"/>
        <v>0</v>
      </c>
      <c r="AN25" s="556">
        <f t="shared" si="46"/>
        <v>0</v>
      </c>
      <c r="AO25" s="556">
        <f t="shared" si="46"/>
        <v>0</v>
      </c>
      <c r="AP25" s="556">
        <f t="shared" si="46"/>
        <v>0</v>
      </c>
      <c r="AQ25" s="557">
        <f t="shared" si="46"/>
        <v>0</v>
      </c>
      <c r="AR25" s="555">
        <f t="shared" si="46"/>
        <v>0</v>
      </c>
      <c r="AS25" s="556">
        <f t="shared" si="46"/>
        <v>0</v>
      </c>
      <c r="AT25" s="556">
        <f t="shared" si="46"/>
        <v>0</v>
      </c>
      <c r="AU25" s="556">
        <f t="shared" si="46"/>
        <v>0</v>
      </c>
      <c r="AV25" s="556">
        <f t="shared" si="46"/>
        <v>0</v>
      </c>
      <c r="AW25" s="556">
        <f t="shared" si="46"/>
        <v>0</v>
      </c>
      <c r="AX25" s="556">
        <f t="shared" si="46"/>
        <v>0</v>
      </c>
      <c r="AY25" s="556">
        <f t="shared" si="46"/>
        <v>0</v>
      </c>
      <c r="AZ25" s="556">
        <f t="shared" si="46"/>
        <v>0</v>
      </c>
      <c r="BA25" s="557">
        <f t="shared" si="46"/>
        <v>0</v>
      </c>
    </row>
    <row r="26" spans="1:48" ht="12" customHeight="1">
      <c r="A26" s="1731"/>
      <c r="B26" s="1786"/>
      <c r="C26" s="1734"/>
      <c r="D26" s="1747"/>
      <c r="E26" s="1734"/>
      <c r="F26" s="1788"/>
      <c r="G26" s="1776"/>
      <c r="H26" s="873"/>
      <c r="I26" s="486">
        <f>IF(H26="","",IF(H26&gt;=H25,"据置は償還の内数で!!",IF(OR(F24&lt;1,F24&gt;2,G24&lt;1,G24&gt;2),"〃",IF(F24=1,ROUNDDOWN((I24/(H25-H26)),-3),"〃"))))</f>
      </c>
      <c r="J26" s="1737"/>
      <c r="K26" s="542">
        <f>TRUNC(IF($F$24=1,K24*$J$24,IF(AND($F$24=2,$G$24=1,$H$24+$H$26&lt;K5,$H$24+$H$25&gt;=K5),ABS(IPMT($J$24,K5-$H$24-$H$26,$H$25-$H$26,$I$24)),IF(AND($F$24=2,$G$24=2,$H$24+$H$26&lt;=K5,$H$24+$H$25&gt;K5),ABS(IPMT($J$24,K5-$H$24-$H$26+1,$H$25-$H$26,$I$24)),IF(AND($F$24=2,$G$24=1,$H$24&lt;K5,$H$24+$H$26&gt;=K5),ABS(IPMT($J$24,1,$H$25-$H$26,$I$24)),IF(AND($F$24=2,$G$24=2,$H$24&lt;=K5,$H$24+$H$26&gt;K5),ABS(IPMT($J$24,1,$H$25-$H$26,$I$24)),0))))))</f>
        <v>0</v>
      </c>
      <c r="L26" s="543">
        <f>TRUNC(IF($F$24=1,L24*$J$24,IF(AND($F$24=2,$G$24=1,$H$24+$H$26&lt;L5,$H$24+$H$25&gt;=L5),ABS(IPMT($J$24,L5-$H$24-$H$26,$H$25-$H$26,$I$24)),IF(AND($F$24=2,$G$24=2,$H$24+$H$26&lt;=L5,$H$24+$H$25&gt;L5),ABS(IPMT($J$24,L5-$H$24-$H$26+1,$H$25-$H$26,$I$24)),IF(AND($F$24=2,$G$24=1,$H$24&lt;L5,$H$24+$H$26&gt;=L5),ABS(IPMT($J$24,1,$H$25-$H$26,$I$24)),IF(AND($F$24=2,$G$24=2,$H$24&lt;=L5,$H$24+$H$26&gt;L5),ABS(IPMT($J$24,1,$H$25-$H$26,$I$24)),0))))))</f>
        <v>0</v>
      </c>
      <c r="M26" s="543">
        <f aca="true" t="shared" si="47" ref="M26:AD26">TRUNC(IF($F$24=1,M24*$J$24,IF(AND($F$24=2,$G$24=1,$H$24+$H$26&lt;M5,$H$24+$H$25&gt;=M5),ABS(IPMT($J$24,M5-$H$24-$H$26,$H$25-$H$26,$I$24)),IF(AND($F$24=2,$G$24=2,$H$24+$H$26&lt;=M5,$H$24+$H$25&gt;M5),ABS(IPMT($J$24,M5-$H$24-$H$26+1,$H$25-$H$26,$I$24)),IF(AND($F$24=2,$G$24=1,$H$24&lt;M5,$H$24+$H$26&gt;=M5),ABS(IPMT($J$24,1,$H$25-$H$26,$I$24)),IF(AND($F$24=2,$G$24=2,$H$24&lt;=M5,$H$24+$H$26&gt;M5),ABS(IPMT($J$24,1,$H$25-$H$26,$I$24)),0))))))</f>
        <v>0</v>
      </c>
      <c r="N26" s="543">
        <f t="shared" si="47"/>
        <v>0</v>
      </c>
      <c r="O26" s="543">
        <f t="shared" si="47"/>
        <v>0</v>
      </c>
      <c r="P26" s="543">
        <f t="shared" si="47"/>
        <v>0</v>
      </c>
      <c r="Q26" s="543">
        <f t="shared" si="47"/>
        <v>0</v>
      </c>
      <c r="R26" s="543">
        <f t="shared" si="47"/>
        <v>0</v>
      </c>
      <c r="S26" s="543">
        <f t="shared" si="47"/>
        <v>0</v>
      </c>
      <c r="T26" s="544">
        <f t="shared" si="47"/>
        <v>0</v>
      </c>
      <c r="U26" s="1076">
        <f t="shared" si="47"/>
        <v>0</v>
      </c>
      <c r="V26" s="543">
        <f t="shared" si="47"/>
        <v>0</v>
      </c>
      <c r="W26" s="543">
        <f t="shared" si="47"/>
        <v>0</v>
      </c>
      <c r="X26" s="543">
        <f t="shared" si="47"/>
        <v>0</v>
      </c>
      <c r="Y26" s="543">
        <f t="shared" si="47"/>
        <v>0</v>
      </c>
      <c r="Z26" s="543">
        <f t="shared" si="47"/>
        <v>0</v>
      </c>
      <c r="AA26" s="543">
        <f t="shared" si="47"/>
        <v>0</v>
      </c>
      <c r="AB26" s="543">
        <f t="shared" si="47"/>
        <v>0</v>
      </c>
      <c r="AC26" s="543">
        <f t="shared" si="47"/>
        <v>0</v>
      </c>
      <c r="AD26" s="544">
        <f t="shared" si="47"/>
        <v>0</v>
      </c>
      <c r="AE26" s="477">
        <f>SUM(K26:AD26)</f>
        <v>0</v>
      </c>
      <c r="AF26" s="1833"/>
      <c r="AG26" s="1833"/>
      <c r="AH26" s="508"/>
      <c r="AI26" s="508"/>
      <c r="AJ26" s="508"/>
      <c r="AK26" s="508"/>
      <c r="AL26" s="508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</row>
    <row r="27" spans="1:48" ht="12" customHeight="1">
      <c r="A27" s="1731"/>
      <c r="B27" s="1789"/>
      <c r="C27" s="1751"/>
      <c r="D27" s="1792"/>
      <c r="E27" s="1744"/>
      <c r="F27" s="1775"/>
      <c r="G27" s="1762"/>
      <c r="H27" s="874"/>
      <c r="I27" s="877"/>
      <c r="J27" s="1736"/>
      <c r="K27" s="558">
        <f aca="true" t="shared" si="48" ref="K27:P27">IF(OR($F$27=2,K5&lt;$H$27),0,IF(AND($F$27=1,$G$27=1,K5=$H$27),0,IF(AND($F$27=1,$G$27=2,K5=$H$27),$I$27,IF(OR(AND($F$27=1,$G$27=1,K5&gt;$H$27,K5&lt;=($H$27+$H$29+1)),AND($F$27=1,$G$27=2,K5&gt;$H$27,K5&lt;=($H$27+$H$29))),$I$27,IF(OR(AND($F$27=1,$G$27=1,K5=($H$27+$H$29+2)),AND($F$27=1,$G$27=2,K5=($H$27+$H$29+1))),$I$27-$I$28,IF(AND($F$27=1,$G$27=1,K5&gt;($H$27+$H$29+2),K5&lt;=($H$27+$H$28+1)),$I$27-$I$28-$I$29*(K5-$H$27-$H$29-2),IF(AND($F$27=1,$G$27=2,K5&gt;($H$27+$H$29+1),K5&lt;=($H$27+$H$28)),$I$27-$I$28-$I$29*(K5-$H$27-$H$29-1),0)))))))</f>
        <v>0</v>
      </c>
      <c r="L27" s="518">
        <f t="shared" si="48"/>
        <v>0</v>
      </c>
      <c r="M27" s="518">
        <f t="shared" si="48"/>
        <v>0</v>
      </c>
      <c r="N27" s="518">
        <f t="shared" si="48"/>
        <v>0</v>
      </c>
      <c r="O27" s="518">
        <f t="shared" si="48"/>
        <v>0</v>
      </c>
      <c r="P27" s="518">
        <f t="shared" si="48"/>
        <v>0</v>
      </c>
      <c r="Q27" s="518">
        <f aca="true" t="shared" si="49" ref="Q27:AD27">IF(OR($F$27=2,Q5&lt;$H$27),0,IF(AND($F$27=1,$G$27=1,Q5=$H$27),0,IF(AND($F$27=1,$G$27=2,Q5=$H$27),$I$27,IF(OR(AND($F$27=1,$G$27=1,Q5&gt;$H$27,Q5&lt;=($H$27+$H$29+1)),AND($F$27=1,$G$27=2,Q5&gt;$H$27,Q5&lt;=($H$27+$H$29))),$I$27,IF(OR(AND($F$27=1,$G$27=1,Q5=($H$27+$H$29+2)),AND($F$27=1,$G$27=2,Q5=($H$27+$H$29+1))),$I$27-$I$28,IF(AND($F$27=1,$G$27=1,Q5&gt;($H$27+$H$29+2),Q5&lt;=($H$27+$H$28+1)),$I$27-$I$28-$I$29*(Q5-$H$27-$H$29-2),IF(AND($F$27=1,$G$27=2,Q5&gt;($H$27+$H$29+1),Q5&lt;=($H$27+$H$28)),$I$27-$I$28-$I$29*(Q5-$H$27-$H$29-1),0)))))))</f>
        <v>0</v>
      </c>
      <c r="R27" s="518">
        <f t="shared" si="49"/>
        <v>0</v>
      </c>
      <c r="S27" s="518">
        <f t="shared" si="49"/>
        <v>0</v>
      </c>
      <c r="T27" s="519">
        <f t="shared" si="49"/>
        <v>0</v>
      </c>
      <c r="U27" s="517">
        <f t="shared" si="49"/>
        <v>0</v>
      </c>
      <c r="V27" s="518">
        <f t="shared" si="49"/>
        <v>0</v>
      </c>
      <c r="W27" s="518">
        <f t="shared" si="49"/>
        <v>0</v>
      </c>
      <c r="X27" s="518">
        <f t="shared" si="49"/>
        <v>0</v>
      </c>
      <c r="Y27" s="518">
        <f t="shared" si="49"/>
        <v>0</v>
      </c>
      <c r="Z27" s="518">
        <f t="shared" si="49"/>
        <v>0</v>
      </c>
      <c r="AA27" s="518">
        <f t="shared" si="49"/>
        <v>0</v>
      </c>
      <c r="AB27" s="518">
        <f t="shared" si="49"/>
        <v>0</v>
      </c>
      <c r="AC27" s="518">
        <f t="shared" si="49"/>
        <v>0</v>
      </c>
      <c r="AD27" s="519">
        <f t="shared" si="49"/>
        <v>0</v>
      </c>
      <c r="AE27" s="477"/>
      <c r="AF27" s="477"/>
      <c r="AG27" s="559"/>
      <c r="AH27" s="508"/>
      <c r="AI27" s="508"/>
      <c r="AJ27" s="508"/>
      <c r="AK27" s="508"/>
      <c r="AL27" s="508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</row>
    <row r="28" spans="1:48" ht="12" customHeight="1">
      <c r="A28" s="1731"/>
      <c r="B28" s="1786"/>
      <c r="C28" s="1734"/>
      <c r="D28" s="1793"/>
      <c r="E28" s="1734"/>
      <c r="F28" s="1762"/>
      <c r="G28" s="1763"/>
      <c r="H28" s="870"/>
      <c r="I28" s="471">
        <f>IF(H28="","",IF(OR(F27&lt;1,F27&gt;2),"支払ｴﾗ-(1or2)",IF(OR(G27&lt;1,G27&gt;2),"償還ｴﾗ-(1or2)",IF(F27=1,I27-(H28-H29-1)*I29,"元利均等年賦払"))))</f>
      </c>
      <c r="J28" s="1737"/>
      <c r="K28" s="526">
        <f aca="true" t="shared" si="50" ref="K28:P28">IF(OR((K5&lt;$H$27+$H$29),AND($F$27=1,$G$27=1,K5=$H$27+$H$29),AND($F$27=2,$G$27=1,K5=$H$27+$H$29)),0,IF(OR(AND($F$27=1,$G$27=2,K5=$H$27+$H$29),AND($F$27=1,$G$27=1,K5=$H$27+$H$29+1)),$I$28,IF(OR(AND($F$27=2,$G$27=2,K5=$H$27+$H$29),AND($F$27=2,$G$27=1,K5=$H$27+$H$29+1)),ABS(PPMT($J$27,1,$H$28-$H$29,$I$27)),IF(OR(AND($F$27=1,$G$27=2,K5&lt;$H$27+$H$28,K5&gt;$H$27+$H$29),AND($F$27=1,$G$27=1,K5&lt;=$H$27+$H$28,K5&gt;$H$27+$H$29+1)),$I$29,IF(AND($F$27=2,$G$27=2,K5&lt;$H$27+$H$28,K5&gt;$H$27+$H$29),ABS(PPMT($J$27,K5-$H$27-$H$29+1,$H$28-$H$29,$I$27)),IF(AND($F$27=2,$G$27=1,K5&lt;=$H$27+$H$28,K5&gt;$H$27+$H$29+1),ABS(PPMT($J$27,K5-$H$27-$H$29,$H$28-$H$29,$I$27)),0))))))</f>
        <v>0</v>
      </c>
      <c r="L28" s="536">
        <f t="shared" si="50"/>
        <v>0</v>
      </c>
      <c r="M28" s="536">
        <f t="shared" si="50"/>
        <v>0</v>
      </c>
      <c r="N28" s="536">
        <f t="shared" si="50"/>
        <v>0</v>
      </c>
      <c r="O28" s="536">
        <f t="shared" si="50"/>
        <v>0</v>
      </c>
      <c r="P28" s="536">
        <f t="shared" si="50"/>
        <v>0</v>
      </c>
      <c r="Q28" s="536">
        <f aca="true" t="shared" si="51" ref="Q28:AD28">IF(OR((Q5&lt;$H$27+$H$29),AND($F$27=1,$G$27=1,Q5=$H$27+$H$29),AND($F$27=2,$G$27=1,Q5=$H$27+$H$29)),0,IF(OR(AND($F$27=1,$G$27=2,Q5=$H$27+$H$29),AND($F$27=1,$G$27=1,Q5=$H$27+$H$29+1)),$I$28,IF(OR(AND($F$27=2,$G$27=2,Q5=$H$27+$H$29),AND($F$27=2,$G$27=1,Q5=$H$27+$H$29+1)),ABS(PPMT($J$27,1,$H$28-$H$29,$I$27)),IF(OR(AND($F$27=1,$G$27=2,Q5&lt;$H$27+$H$28,Q5&gt;$H$27+$H$29),AND($F$27=1,$G$27=1,Q5&lt;=$H$27+$H$28,Q5&gt;$H$27+$H$29+1)),$I$29,IF(AND($F$27=2,$G$27=2,Q5&lt;$H$27+$H$28,Q5&gt;$H$27+$H$29),ABS(PPMT($J$27,Q5-$H$27-$H$29+1,$H$28-$H$29,$I$27)),IF(AND($F$27=2,$G$27=1,Q5&lt;=$H$27+$H$28,Q5&gt;$H$27+$H$29+1),ABS(PPMT($J$27,Q5-$H$27-$H$29,$H$28-$H$29,$I$27)),0))))))</f>
        <v>0</v>
      </c>
      <c r="R28" s="536">
        <f t="shared" si="51"/>
        <v>0</v>
      </c>
      <c r="S28" s="536">
        <f t="shared" si="51"/>
        <v>0</v>
      </c>
      <c r="T28" s="541">
        <f t="shared" si="51"/>
        <v>0</v>
      </c>
      <c r="U28" s="1075">
        <f t="shared" si="51"/>
        <v>0</v>
      </c>
      <c r="V28" s="536">
        <f t="shared" si="51"/>
        <v>0</v>
      </c>
      <c r="W28" s="536">
        <f t="shared" si="51"/>
        <v>0</v>
      </c>
      <c r="X28" s="536">
        <f t="shared" si="51"/>
        <v>0</v>
      </c>
      <c r="Y28" s="536">
        <f t="shared" si="51"/>
        <v>0</v>
      </c>
      <c r="Z28" s="536">
        <f t="shared" si="51"/>
        <v>0</v>
      </c>
      <c r="AA28" s="536">
        <f t="shared" si="51"/>
        <v>0</v>
      </c>
      <c r="AB28" s="536">
        <f t="shared" si="51"/>
        <v>0</v>
      </c>
      <c r="AC28" s="536">
        <f t="shared" si="51"/>
        <v>0</v>
      </c>
      <c r="AD28" s="541">
        <f t="shared" si="51"/>
        <v>0</v>
      </c>
      <c r="AE28" s="477">
        <f>SUM(K28:AD28)</f>
        <v>0</v>
      </c>
      <c r="AF28" s="477"/>
      <c r="AG28" s="559"/>
      <c r="AH28" s="438"/>
      <c r="AI28" s="438"/>
      <c r="AJ28" s="438"/>
      <c r="AK28" s="438"/>
      <c r="AL28" s="438"/>
      <c r="AM28" s="438"/>
      <c r="AN28" s="427"/>
      <c r="AO28" s="427"/>
      <c r="AP28" s="427"/>
      <c r="AQ28" s="427"/>
      <c r="AR28" s="427"/>
      <c r="AS28" s="427"/>
      <c r="AT28" s="427"/>
      <c r="AU28" s="427"/>
      <c r="AV28" s="427"/>
    </row>
    <row r="29" spans="1:48" ht="12" customHeight="1">
      <c r="A29" s="1731"/>
      <c r="B29" s="1786"/>
      <c r="C29" s="1734"/>
      <c r="D29" s="1794"/>
      <c r="E29" s="1734"/>
      <c r="F29" s="1788"/>
      <c r="G29" s="1776"/>
      <c r="H29" s="875"/>
      <c r="I29" s="486">
        <f>IF(H29="","",IF(H29&gt;=H28,"据置は償還の内数で!!",IF(OR(F27&lt;1,F27&gt;2,G27&lt;1,G27&gt;2),"〃",IF(F27=1,ROUNDDOWN((I27/(H28-H29)),-3),"〃"))))</f>
      </c>
      <c r="J29" s="1737"/>
      <c r="K29" s="542">
        <f aca="true" t="shared" si="52" ref="K29:P29">TRUNC(IF($F$27=1,K27*$J$27,IF(AND($F$27=2,$G$27=1,$H$27+$H$29&lt;K5,$H$27+$H$28&gt;=K5),ABS(IPMT($J$27,K5-$H$27-$H$29,$H$28-$H$29,$I$27)),IF(AND($F$27=2,$G$27=2,$H$27+$H$29&lt;=K5,$H$27+$H$28&gt;K5),ABS(IPMT($J$27,K5-$H$27-$H$29+1,$H$28-$H$29,$I$27)),IF(AND($F$27=2,$G$27=1,$H$27&lt;K5,$H$27+$H$29&gt;=K5),ABS(IPMT($J$27,1,$H$28-$H$29,$I$27)),IF(AND($F$27=2,$G$27=2,$H$27&lt;=K5,$H$27+$H$29&gt;K5),ABS(IPMT($J$27,1,$H$28-$H$29,$I$27)),0))))))</f>
        <v>0</v>
      </c>
      <c r="L29" s="543">
        <f t="shared" si="52"/>
        <v>0</v>
      </c>
      <c r="M29" s="543">
        <f t="shared" si="52"/>
        <v>0</v>
      </c>
      <c r="N29" s="543">
        <f t="shared" si="52"/>
        <v>0</v>
      </c>
      <c r="O29" s="543">
        <f t="shared" si="52"/>
        <v>0</v>
      </c>
      <c r="P29" s="543">
        <f t="shared" si="52"/>
        <v>0</v>
      </c>
      <c r="Q29" s="543">
        <f aca="true" t="shared" si="53" ref="Q29:AD29">TRUNC(IF($F$27=1,Q27*$J$27,IF(AND($F$27=2,$G$27=1,$H$27+$H$29&lt;Q5,$H$27+$H$28&gt;=Q5),ABS(IPMT($J$27,Q5-$H$27-$H$29,$H$28-$H$29,$I$27)),IF(AND($F$27=2,$G$27=2,$H$27+$H$29&lt;=Q5,$H$27+$H$28&gt;Q5),ABS(IPMT($J$27,Q5-$H$27-$H$29+1,$H$28-$H$29,$I$27)),IF(AND($F$27=2,$G$27=1,$H$27&lt;Q5,$H$27+$H$29&gt;=Q5),ABS(IPMT($J$27,1,$H$28-$H$29,$I$27)),IF(AND($F$27=2,$G$27=2,$H$27&lt;=Q5,$H$27+$H$29&gt;Q5),ABS(IPMT($J$27,1,$H$28-$H$29,$I$27)),0))))))</f>
        <v>0</v>
      </c>
      <c r="R29" s="543">
        <f t="shared" si="53"/>
        <v>0</v>
      </c>
      <c r="S29" s="543">
        <f t="shared" si="53"/>
        <v>0</v>
      </c>
      <c r="T29" s="544">
        <f t="shared" si="53"/>
        <v>0</v>
      </c>
      <c r="U29" s="1076">
        <f t="shared" si="53"/>
        <v>0</v>
      </c>
      <c r="V29" s="543">
        <f t="shared" si="53"/>
        <v>0</v>
      </c>
      <c r="W29" s="543">
        <f t="shared" si="53"/>
        <v>0</v>
      </c>
      <c r="X29" s="543">
        <f t="shared" si="53"/>
        <v>0</v>
      </c>
      <c r="Y29" s="543">
        <f t="shared" si="53"/>
        <v>0</v>
      </c>
      <c r="Z29" s="543">
        <f t="shared" si="53"/>
        <v>0</v>
      </c>
      <c r="AA29" s="543">
        <f t="shared" si="53"/>
        <v>0</v>
      </c>
      <c r="AB29" s="543">
        <f t="shared" si="53"/>
        <v>0</v>
      </c>
      <c r="AC29" s="543">
        <f t="shared" si="53"/>
        <v>0</v>
      </c>
      <c r="AD29" s="544">
        <f t="shared" si="53"/>
        <v>0</v>
      </c>
      <c r="AE29" s="477">
        <f>SUM(K29:AD29)</f>
        <v>0</v>
      </c>
      <c r="AF29" s="477"/>
      <c r="AG29" s="559"/>
      <c r="AH29" s="438"/>
      <c r="AI29" s="438"/>
      <c r="AJ29" s="438"/>
      <c r="AK29" s="438"/>
      <c r="AL29" s="438"/>
      <c r="AM29" s="438"/>
      <c r="AN29" s="427"/>
      <c r="AO29" s="427"/>
      <c r="AP29" s="427"/>
      <c r="AQ29" s="427"/>
      <c r="AR29" s="427"/>
      <c r="AS29" s="427"/>
      <c r="AT29" s="427"/>
      <c r="AU29" s="427"/>
      <c r="AV29" s="427"/>
    </row>
    <row r="30" spans="1:48" ht="12" customHeight="1">
      <c r="A30" s="1731"/>
      <c r="B30" s="1789"/>
      <c r="C30" s="1751"/>
      <c r="D30" s="1792"/>
      <c r="E30" s="1744"/>
      <c r="F30" s="1775"/>
      <c r="G30" s="1762"/>
      <c r="H30" s="874"/>
      <c r="I30" s="877"/>
      <c r="J30" s="1737"/>
      <c r="K30" s="558">
        <f aca="true" t="shared" si="54" ref="K30:P30">IF(OR($F$30=2,K5&lt;$H$30),0,IF(AND($F$30=1,$G$30=1,K5=$H$30),0,IF(AND($F$30=1,$G$30=2,K5=$H$30),$I$30,IF(OR(AND($F$30=1,$G$30=1,K5&gt;$H$30,K5&lt;=($H$30+$H$32+1)),AND($F$30=1,$G$30=2,K5&gt;$H$30,K5&lt;=($H$30+$H$32))),$I$30,IF(OR(AND($F$30=1,$G$30=1,K5=($H$30+$H$32+2)),AND($F$30=1,$G$30=2,K5=($H$30+$H$32+1))),$I$30-$I$31,IF(AND($F$30=1,$G$30=1,K5&gt;($H$30+$H$32+2),K5&lt;=($H$30+$H$31+1)),$I$30-$I$31-$I$32*(K5-$H$30-$H$32-2),IF(AND($F$30=1,$G$30=2,K5&gt;($H$30+$H$32+1),K5&lt;=($H$30+$H$31)),$I$30-$I$31-$I$32*(K5-$H$30-$H$32-1),0)))))))</f>
        <v>0</v>
      </c>
      <c r="L30" s="560">
        <f t="shared" si="54"/>
        <v>0</v>
      </c>
      <c r="M30" s="560">
        <f t="shared" si="54"/>
        <v>0</v>
      </c>
      <c r="N30" s="560">
        <f t="shared" si="54"/>
        <v>0</v>
      </c>
      <c r="O30" s="560">
        <f t="shared" si="54"/>
        <v>0</v>
      </c>
      <c r="P30" s="560">
        <f t="shared" si="54"/>
        <v>0</v>
      </c>
      <c r="Q30" s="560">
        <f aca="true" t="shared" si="55" ref="Q30:AD30">IF(OR($F$30=2,Q5&lt;$H$30),0,IF(AND($F$30=1,$G$30=1,Q5=$H$30),0,IF(AND($F$30=1,$G$30=2,Q5=$H$30),$I$30,IF(OR(AND($F$30=1,$G$30=1,Q5&gt;$H$30,Q5&lt;=($H$30+$H$32+1)),AND($F$30=1,$G$30=2,Q5&gt;$H$30,Q5&lt;=($H$30+$H$32))),$I$30,IF(OR(AND($F$30=1,$G$30=1,Q5=($H$30+$H$32+2)),AND($F$30=1,$G$30=2,Q5=($H$30+$H$32+1))),$I$30-$I$31,IF(AND($F$30=1,$G$30=1,Q5&gt;($H$30+$H$32+2),Q5&lt;=($H$30+$H$31+1)),$I$30-$I$31-$I$32*(Q5-$H$30-$H$32-2),IF(AND($F$30=1,$G$30=2,Q5&gt;($H$30+$H$32+1),Q5&lt;=($H$30+$H$31)),$I$30-$I$31-$I$32*(Q5-$H$30-$H$32-1),0)))))))</f>
        <v>0</v>
      </c>
      <c r="R30" s="560">
        <f t="shared" si="55"/>
        <v>0</v>
      </c>
      <c r="S30" s="560">
        <f t="shared" si="55"/>
        <v>0</v>
      </c>
      <c r="T30" s="561">
        <f t="shared" si="55"/>
        <v>0</v>
      </c>
      <c r="U30" s="1077">
        <f t="shared" si="55"/>
        <v>0</v>
      </c>
      <c r="V30" s="560">
        <f t="shared" si="55"/>
        <v>0</v>
      </c>
      <c r="W30" s="560">
        <f t="shared" si="55"/>
        <v>0</v>
      </c>
      <c r="X30" s="560">
        <f t="shared" si="55"/>
        <v>0</v>
      </c>
      <c r="Y30" s="560">
        <f t="shared" si="55"/>
        <v>0</v>
      </c>
      <c r="Z30" s="560">
        <f t="shared" si="55"/>
        <v>0</v>
      </c>
      <c r="AA30" s="560">
        <f t="shared" si="55"/>
        <v>0</v>
      </c>
      <c r="AB30" s="560">
        <f t="shared" si="55"/>
        <v>0</v>
      </c>
      <c r="AC30" s="560">
        <f t="shared" si="55"/>
        <v>0</v>
      </c>
      <c r="AD30" s="561">
        <f t="shared" si="55"/>
        <v>0</v>
      </c>
      <c r="AE30" s="477"/>
      <c r="AF30" s="477"/>
      <c r="AG30" s="559"/>
      <c r="AN30" s="427"/>
      <c r="AO30" s="427"/>
      <c r="AP30" s="427"/>
      <c r="AQ30" s="427"/>
      <c r="AR30" s="427"/>
      <c r="AS30" s="427"/>
      <c r="AT30" s="427"/>
      <c r="AU30" s="427"/>
      <c r="AV30" s="427"/>
    </row>
    <row r="31" spans="1:48" ht="12" customHeight="1">
      <c r="A31" s="1731"/>
      <c r="B31" s="1786"/>
      <c r="C31" s="1734"/>
      <c r="D31" s="1793"/>
      <c r="E31" s="1734"/>
      <c r="F31" s="1762"/>
      <c r="G31" s="1763"/>
      <c r="H31" s="870"/>
      <c r="I31" s="471">
        <f>IF(H31="","",IF(OR(F30&lt;1,F30&gt;2),"支払ｴﾗ-(1or2)",IF(OR(G30&lt;1,G30&gt;2),"償還ｴﾗ-(1or2)",IF(F30=1,I30-(H31-H32-1)*I32,"元利均等年賦払"))))</f>
      </c>
      <c r="J31" s="1737"/>
      <c r="K31" s="526">
        <f aca="true" t="shared" si="56" ref="K31:P31">IF(OR((K5&lt;$H$30+$H$32),AND($F$30=1,$G$30=1,K5=$H$30+$H$32),AND($F$30=2,$G$30=1,K5=$H$30+$H$32)),0,IF(OR(AND($F$30=1,$G$30=2,K5=$H$30+$H$32),AND($F$30=1,$G$30=1,K5=$H$30+$H$32+1)),$I$31,IF(OR(AND($F$30=2,$G$30=2,K5=$H$30+$H$32),AND($F$30=2,$G$30=1,K5=$H$30+$H$32+1)),ABS(PPMT($J$30,1,$H$31-$H$32,$I$30)),IF(OR(AND($F$30=1,$G$30=2,K5&lt;$H$30+$H$31,K5&gt;$H$30+$H$32),AND($F$30=1,$G$30=1,K5&lt;=$H$30+$H$31,K5&gt;$H$30+$H$32+1)),$I$32,IF(AND($F$30=2,$G$30=2,K5&lt;$H$30+$H$31,K5&gt;$H$30+$H$32),ABS(PPMT($J$30,K5-$H$30-$H$32+1,$H$31-$H$32,$I$30)),IF(AND($F$30=2,$G$30=1,K5&lt;=$H$30+$H$31,K5&gt;$H$30+$H$32+1),ABS(PPMT($J$30,K5-$H$30-$H$32,$H$31-$H$32,$I$30)),0))))))</f>
        <v>0</v>
      </c>
      <c r="L31" s="536">
        <f t="shared" si="56"/>
        <v>0</v>
      </c>
      <c r="M31" s="536">
        <f t="shared" si="56"/>
        <v>0</v>
      </c>
      <c r="N31" s="536">
        <f t="shared" si="56"/>
        <v>0</v>
      </c>
      <c r="O31" s="536">
        <f t="shared" si="56"/>
        <v>0</v>
      </c>
      <c r="P31" s="536">
        <f t="shared" si="56"/>
        <v>0</v>
      </c>
      <c r="Q31" s="536">
        <f aca="true" t="shared" si="57" ref="Q31:AD31">IF(OR((Q5&lt;$H$30+$H$32),AND($F$30=1,$G$30=1,Q5=$H$30+$H$32),AND($F$30=2,$G$30=1,Q5=$H$30+$H$32)),0,IF(OR(AND($F$30=1,$G$30=2,Q5=$H$30+$H$32),AND($F$30=1,$G$30=1,Q5=$H$30+$H$32+1)),$I$31,IF(OR(AND($F$30=2,$G$30=2,Q5=$H$30+$H$32),AND($F$30=2,$G$30=1,Q5=$H$30+$H$32+1)),ABS(PPMT($J$30,1,$H$31-$H$32,$I$30)),IF(OR(AND($F$30=1,$G$30=2,Q5&lt;$H$30+$H$31,Q5&gt;$H$30+$H$32),AND($F$30=1,$G$30=1,Q5&lt;=$H$30+$H$31,Q5&gt;$H$30+$H$32+1)),$I$32,IF(AND($F$30=2,$G$30=2,Q5&lt;$H$30+$H$31,Q5&gt;$H$30+$H$32),ABS(PPMT($J$30,Q5-$H$30-$H$32+1,$H$31-$H$32,$I$30)),IF(AND($F$30=2,$G$30=1,Q5&lt;=$H$30+$H$31,Q5&gt;$H$30+$H$32+1),ABS(PPMT($J$30,Q5-$H$30-$H$32,$H$31-$H$32,$I$30)),0))))))</f>
        <v>0</v>
      </c>
      <c r="R31" s="536">
        <f t="shared" si="57"/>
        <v>0</v>
      </c>
      <c r="S31" s="536">
        <f t="shared" si="57"/>
        <v>0</v>
      </c>
      <c r="T31" s="541">
        <f t="shared" si="57"/>
        <v>0</v>
      </c>
      <c r="U31" s="1075">
        <f t="shared" si="57"/>
        <v>0</v>
      </c>
      <c r="V31" s="536">
        <f t="shared" si="57"/>
        <v>0</v>
      </c>
      <c r="W31" s="536">
        <f t="shared" si="57"/>
        <v>0</v>
      </c>
      <c r="X31" s="536">
        <f t="shared" si="57"/>
        <v>0</v>
      </c>
      <c r="Y31" s="536">
        <f t="shared" si="57"/>
        <v>0</v>
      </c>
      <c r="Z31" s="536">
        <f t="shared" si="57"/>
        <v>0</v>
      </c>
      <c r="AA31" s="536">
        <f t="shared" si="57"/>
        <v>0</v>
      </c>
      <c r="AB31" s="536">
        <f t="shared" si="57"/>
        <v>0</v>
      </c>
      <c r="AC31" s="536">
        <f t="shared" si="57"/>
        <v>0</v>
      </c>
      <c r="AD31" s="541">
        <f t="shared" si="57"/>
        <v>0</v>
      </c>
      <c r="AE31" s="477">
        <f>SUM(K31:AD31)</f>
        <v>0</v>
      </c>
      <c r="AF31" s="477"/>
      <c r="AG31" s="559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</row>
    <row r="32" spans="1:48" ht="12" customHeight="1" thickBot="1">
      <c r="A32" s="1731"/>
      <c r="B32" s="1786"/>
      <c r="C32" s="1734"/>
      <c r="D32" s="1794"/>
      <c r="E32" s="1734"/>
      <c r="F32" s="1788"/>
      <c r="G32" s="1776"/>
      <c r="H32" s="875"/>
      <c r="I32" s="486">
        <f>IF(H32="","",IF(H32&gt;=H31,"据置は償還の内数で!!",IF(OR(F30&lt;1,F30&gt;2,G30&lt;1,G30&gt;2),"〃",IF(F30=1,ROUNDDOWN((I30/(H31-H32)),-3),"〃"))))</f>
      </c>
      <c r="J32" s="1737"/>
      <c r="K32" s="542">
        <f aca="true" t="shared" si="58" ref="K32:P32">TRUNC(IF($F$30=1,K30*$J$30,IF(AND($F$30=2,$G$30=1,$H$30+$H$32&lt;K5,$H$30+$H$31&gt;=K5),ABS(IPMT($J$30,K5-$H$30-$H$32,$H$31-$H$32,$I$30)),IF(AND($F$30=2,$G$30=2,$H$30+$H$32&lt;=K5,$H$30+$H$31&gt;K5),ABS(IPMT($J$30,K5-$H$30-$H$32+1,$H$31-$H$32,$I$30)),IF(AND($F$30=2,$G$30=1,$H$30&lt;K5,$H$30+$H$32&gt;=K5),ABS(IPMT($J$30,1,$H$31-$H$32,$I$30)),IF(AND($F$30=2,$G$30=2,$H$30&lt;=K5,$H$30+$H$32&gt;K5),ABS(IPMT($J$30,1,$H$31-$H$32,$I$30)),0))))))</f>
        <v>0</v>
      </c>
      <c r="L32" s="562">
        <f t="shared" si="58"/>
        <v>0</v>
      </c>
      <c r="M32" s="562">
        <f t="shared" si="58"/>
        <v>0</v>
      </c>
      <c r="N32" s="562">
        <f t="shared" si="58"/>
        <v>0</v>
      </c>
      <c r="O32" s="562">
        <f t="shared" si="58"/>
        <v>0</v>
      </c>
      <c r="P32" s="562">
        <f t="shared" si="58"/>
        <v>0</v>
      </c>
      <c r="Q32" s="562">
        <f aca="true" t="shared" si="59" ref="Q32:AD32">TRUNC(IF($F$30=1,Q30*$J$30,IF(AND($F$30=2,$G$30=1,$H$30+$H$32&lt;Q5,$H$30+$H$31&gt;=Q5),ABS(IPMT($J$30,Q5-$H$30-$H$32,$H$31-$H$32,$I$30)),IF(AND($F$30=2,$G$30=2,$H$30+$H$32&lt;=Q5,$H$30+$H$31&gt;Q5),ABS(IPMT($J$30,Q5-$H$30-$H$32+1,$H$31-$H$32,$I$30)),IF(AND($F$30=2,$G$30=1,$H$30&lt;Q5,$H$30+$H$32&gt;=Q5),ABS(IPMT($J$30,1,$H$31-$H$32,$I$30)),IF(AND($F$30=2,$G$30=2,$H$30&lt;=Q5,$H$30+$H$32&gt;Q5),ABS(IPMT($J$30,1,$H$31-$H$32,$I$30)),0))))))</f>
        <v>0</v>
      </c>
      <c r="R32" s="562">
        <f t="shared" si="59"/>
        <v>0</v>
      </c>
      <c r="S32" s="562">
        <f t="shared" si="59"/>
        <v>0</v>
      </c>
      <c r="T32" s="563">
        <f t="shared" si="59"/>
        <v>0</v>
      </c>
      <c r="U32" s="1078">
        <f t="shared" si="59"/>
        <v>0</v>
      </c>
      <c r="V32" s="562">
        <f t="shared" si="59"/>
        <v>0</v>
      </c>
      <c r="W32" s="562">
        <f t="shared" si="59"/>
        <v>0</v>
      </c>
      <c r="X32" s="562">
        <f t="shared" si="59"/>
        <v>0</v>
      </c>
      <c r="Y32" s="562">
        <f t="shared" si="59"/>
        <v>0</v>
      </c>
      <c r="Z32" s="562">
        <f t="shared" si="59"/>
        <v>0</v>
      </c>
      <c r="AA32" s="562">
        <f t="shared" si="59"/>
        <v>0</v>
      </c>
      <c r="AB32" s="562">
        <f t="shared" si="59"/>
        <v>0</v>
      </c>
      <c r="AC32" s="562">
        <f t="shared" si="59"/>
        <v>0</v>
      </c>
      <c r="AD32" s="563">
        <f t="shared" si="59"/>
        <v>0</v>
      </c>
      <c r="AE32" s="477">
        <f>SUM(K32:AD32)</f>
        <v>0</v>
      </c>
      <c r="AF32" s="477"/>
      <c r="AG32" s="559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</row>
    <row r="33" spans="1:48" ht="12" customHeight="1" thickTop="1">
      <c r="A33" s="1731"/>
      <c r="B33" s="1795"/>
      <c r="C33" s="1798" t="s">
        <v>95</v>
      </c>
      <c r="D33" s="1798" t="s">
        <v>95</v>
      </c>
      <c r="E33" s="1798" t="s">
        <v>95</v>
      </c>
      <c r="F33" s="1801" t="s">
        <v>96</v>
      </c>
      <c r="G33" s="1804" t="s">
        <v>95</v>
      </c>
      <c r="H33" s="1798" t="s">
        <v>95</v>
      </c>
      <c r="I33" s="1822">
        <f>SUM(I6,I9,I12,I15,I18,I21,I24,I27,I30)</f>
        <v>0</v>
      </c>
      <c r="J33" s="1819" t="s">
        <v>95</v>
      </c>
      <c r="K33" s="564">
        <f>SUM(K6,K9,K12,K15,K18,K21,K24,K27,K30)</f>
        <v>0</v>
      </c>
      <c r="L33" s="565">
        <f>SUM(L6,L9,L12,L15,L18,L21,L24,L27,L30)</f>
        <v>0</v>
      </c>
      <c r="M33" s="565">
        <f>SUM(M6,M9,M12,M15,M18,M21,M24,M27,M30)</f>
        <v>0</v>
      </c>
      <c r="N33" s="565">
        <f aca="true" t="shared" si="60" ref="N33:AD33">SUM(N6,N9,N12,N15,N18,N21,N24,N27,N30)</f>
        <v>0</v>
      </c>
      <c r="O33" s="565">
        <f t="shared" si="60"/>
        <v>0</v>
      </c>
      <c r="P33" s="565">
        <f t="shared" si="60"/>
        <v>0</v>
      </c>
      <c r="Q33" s="565">
        <f t="shared" si="60"/>
        <v>0</v>
      </c>
      <c r="R33" s="565">
        <f t="shared" si="60"/>
        <v>0</v>
      </c>
      <c r="S33" s="565">
        <f t="shared" si="60"/>
        <v>0</v>
      </c>
      <c r="T33" s="1071">
        <f t="shared" si="60"/>
        <v>0</v>
      </c>
      <c r="U33" s="1079">
        <f t="shared" si="60"/>
        <v>0</v>
      </c>
      <c r="V33" s="565">
        <f t="shared" si="60"/>
        <v>0</v>
      </c>
      <c r="W33" s="565">
        <f t="shared" si="60"/>
        <v>0</v>
      </c>
      <c r="X33" s="565">
        <f t="shared" si="60"/>
        <v>0</v>
      </c>
      <c r="Y33" s="565">
        <f t="shared" si="60"/>
        <v>0</v>
      </c>
      <c r="Z33" s="565">
        <f t="shared" si="60"/>
        <v>0</v>
      </c>
      <c r="AA33" s="565">
        <f t="shared" si="60"/>
        <v>0</v>
      </c>
      <c r="AB33" s="565">
        <f t="shared" si="60"/>
        <v>0</v>
      </c>
      <c r="AC33" s="566">
        <f t="shared" si="60"/>
        <v>0</v>
      </c>
      <c r="AD33" s="1071">
        <f t="shared" si="60"/>
        <v>0</v>
      </c>
      <c r="AE33" s="477"/>
      <c r="AF33" s="477"/>
      <c r="AG33" s="559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</row>
    <row r="34" spans="1:48" ht="12" customHeight="1">
      <c r="A34" s="1731"/>
      <c r="B34" s="1796"/>
      <c r="C34" s="1799"/>
      <c r="D34" s="1799"/>
      <c r="E34" s="1799"/>
      <c r="F34" s="1802"/>
      <c r="G34" s="1766"/>
      <c r="H34" s="1799"/>
      <c r="I34" s="1823"/>
      <c r="J34" s="1820"/>
      <c r="K34" s="567">
        <f>ROUND(SUM(K7,K10,K13,K16,K19,K22,K25,K28,K31),0)</f>
        <v>0</v>
      </c>
      <c r="L34" s="568">
        <f>ROUND(SUM(L7,L10,L13,L16,L19,L22,L25,L28,L31),0)</f>
        <v>0</v>
      </c>
      <c r="M34" s="568">
        <f>ROUND(SUM(M7,M10,M13,M16,M19,M22,M25,M28,M31),0)</f>
        <v>0</v>
      </c>
      <c r="N34" s="568">
        <f>ROUND(SUM(N7,N10,N13,N16,N19,N22,N25,N28,N31),0)</f>
        <v>0</v>
      </c>
      <c r="O34" s="568">
        <f aca="true" t="shared" si="61" ref="N34:AD35">ROUND(SUM(O7,O10,O13,O16,O19,O22,O25,O28,O31),0)</f>
        <v>0</v>
      </c>
      <c r="P34" s="568">
        <f t="shared" si="61"/>
        <v>0</v>
      </c>
      <c r="Q34" s="568">
        <f>ROUND(SUM(Q7,Q10,Q13,Q16,Q19,Q22,Q25,Q28,Q31),0)</f>
        <v>0</v>
      </c>
      <c r="R34" s="568">
        <f t="shared" si="61"/>
        <v>0</v>
      </c>
      <c r="S34" s="568">
        <f t="shared" si="61"/>
        <v>0</v>
      </c>
      <c r="T34" s="569">
        <f t="shared" si="61"/>
        <v>0</v>
      </c>
      <c r="U34" s="570">
        <f t="shared" si="61"/>
        <v>0</v>
      </c>
      <c r="V34" s="568">
        <f t="shared" si="61"/>
        <v>0</v>
      </c>
      <c r="W34" s="568">
        <f t="shared" si="61"/>
        <v>0</v>
      </c>
      <c r="X34" s="568">
        <f t="shared" si="61"/>
        <v>0</v>
      </c>
      <c r="Y34" s="568">
        <f t="shared" si="61"/>
        <v>0</v>
      </c>
      <c r="Z34" s="568">
        <f t="shared" si="61"/>
        <v>0</v>
      </c>
      <c r="AA34" s="568">
        <f t="shared" si="61"/>
        <v>0</v>
      </c>
      <c r="AB34" s="568">
        <f t="shared" si="61"/>
        <v>0</v>
      </c>
      <c r="AC34" s="568">
        <f t="shared" si="61"/>
        <v>0</v>
      </c>
      <c r="AD34" s="569">
        <f t="shared" si="61"/>
        <v>0</v>
      </c>
      <c r="AE34" s="477">
        <f>SUM(K34:AD34)</f>
        <v>0</v>
      </c>
      <c r="AF34" s="477"/>
      <c r="AG34" s="559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</row>
    <row r="35" spans="1:48" ht="12" customHeight="1" thickBot="1">
      <c r="A35" s="1732"/>
      <c r="B35" s="1797"/>
      <c r="C35" s="1800"/>
      <c r="D35" s="1800"/>
      <c r="E35" s="1800"/>
      <c r="F35" s="1803"/>
      <c r="G35" s="1767"/>
      <c r="H35" s="1800"/>
      <c r="I35" s="1824"/>
      <c r="J35" s="1821"/>
      <c r="K35" s="571">
        <f>ROUND(SUM(K8,K11,K14,K17,K20,K23,K26,K29,K32),0)</f>
        <v>0</v>
      </c>
      <c r="L35" s="572">
        <f>ROUND(SUM(L8,L11,L14,L17,L20,L23,L26,L29,L32),0)</f>
        <v>0</v>
      </c>
      <c r="M35" s="572">
        <f>ROUND(SUM(M8,M11,M14,M17,M20,M23,M26,M29,M32),0)</f>
        <v>0</v>
      </c>
      <c r="N35" s="572">
        <f t="shared" si="61"/>
        <v>0</v>
      </c>
      <c r="O35" s="572">
        <f t="shared" si="61"/>
        <v>0</v>
      </c>
      <c r="P35" s="572">
        <f t="shared" si="61"/>
        <v>0</v>
      </c>
      <c r="Q35" s="572">
        <f t="shared" si="61"/>
        <v>0</v>
      </c>
      <c r="R35" s="572">
        <f t="shared" si="61"/>
        <v>0</v>
      </c>
      <c r="S35" s="572">
        <f t="shared" si="61"/>
        <v>0</v>
      </c>
      <c r="T35" s="573">
        <f t="shared" si="61"/>
        <v>0</v>
      </c>
      <c r="U35" s="574">
        <f t="shared" si="61"/>
        <v>0</v>
      </c>
      <c r="V35" s="572">
        <f t="shared" si="61"/>
        <v>0</v>
      </c>
      <c r="W35" s="572">
        <f t="shared" si="61"/>
        <v>0</v>
      </c>
      <c r="X35" s="572">
        <f t="shared" si="61"/>
        <v>0</v>
      </c>
      <c r="Y35" s="572">
        <f t="shared" si="61"/>
        <v>0</v>
      </c>
      <c r="Z35" s="572">
        <f t="shared" si="61"/>
        <v>0</v>
      </c>
      <c r="AA35" s="572">
        <f t="shared" si="61"/>
        <v>0</v>
      </c>
      <c r="AB35" s="572">
        <f t="shared" si="61"/>
        <v>0</v>
      </c>
      <c r="AC35" s="572">
        <f t="shared" si="61"/>
        <v>0</v>
      </c>
      <c r="AD35" s="573">
        <f t="shared" si="61"/>
        <v>0</v>
      </c>
      <c r="AE35" s="477">
        <f>SUM(K35:AD35)</f>
        <v>0</v>
      </c>
      <c r="AF35" s="477"/>
      <c r="AG35" s="559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</row>
    <row r="36" spans="1:48" ht="12" customHeight="1">
      <c r="A36" s="1730" t="s">
        <v>97</v>
      </c>
      <c r="B36" s="1742"/>
      <c r="C36" s="1744"/>
      <c r="D36" s="1746"/>
      <c r="E36" s="1759"/>
      <c r="F36" s="1805"/>
      <c r="G36" s="1762"/>
      <c r="H36" s="874"/>
      <c r="I36" s="877"/>
      <c r="J36" s="1736"/>
      <c r="K36" s="460">
        <f>IF(OR($F$36=2,K5&lt;$H$36),0,IF(AND($F$36=1,$G$36=1,K5=$H$36),0,IF(AND($F$36=1,$G$36=2,K5=$H$36),$I$36,IF(OR(AND($F$36=1,$G$36=1,K5&gt;$H$36,K5&lt;=($H$36+$H$38+1)),AND($F$36=1,$G$36=2,K5&gt;$H$36,K5&lt;=($H$36+$H$38))),$I$36,IF(OR(AND($F$36=1,$G$36=1,K5=($H$36+$H$38+2)),AND($F$36=1,$G$36=2,K5=($H$36+$H$38+1))),$I$36-$I$37,IF(AND($F$36=1,$G$36=1,K5&gt;($H$36+$H$38+2),K5&lt;=($H$36+$H$37+1)),$I$36-$I$37-$I$38*(K5-$H$36-$H$38-2),IF(AND($F$36=1,$G$36=2,K5&gt;($H$36+$H$38+1),K5&lt;=($H$36+$H$37)),$I$36-$I$37-$I$38*(K5-$H$36-$H$38-1),0)))))))</f>
        <v>0</v>
      </c>
      <c r="L36" s="458">
        <f aca="true" t="shared" si="62" ref="L36:AD36">IF(OR($F$36=2,L5&lt;$H$36),0,IF(AND($F$36=1,$G$36=1,L5=$H$36),0,IF(AND($F$36=1,$G$36=2,L5=$H$36),$I$36,IF(OR(AND($F$36=1,$G$36=1,L5&gt;$H$36,L5&lt;=($H$36+$H$38+1)),AND($F$36=1,$G$36=2,L5&gt;$H$36,L5&lt;=($H$36+$H$38))),$I$36,IF(OR(AND($F$36=1,$G$36=1,L5=($H$36+$H$38+2)),AND($F$36=1,$G$36=2,L5=($H$36+$H$38+1))),$I$36-$I$37,IF(AND($F$36=1,$G$36=1,L5&gt;($H$36+$H$38+2),L5&lt;=($H$36+$H$37+1)),$I$36-$I$37-$I$38*(L5-$H$36-$H$38-2),IF(AND($F$36=1,$G$36=2,L5&gt;($H$36+$H$38+1),L5&lt;=($H$36+$H$37)),$I$36-$I$37-$I$38*(L5-$H$36-$H$38-1),0)))))))</f>
        <v>0</v>
      </c>
      <c r="M36" s="458">
        <f t="shared" si="62"/>
        <v>0</v>
      </c>
      <c r="N36" s="458">
        <f t="shared" si="62"/>
        <v>0</v>
      </c>
      <c r="O36" s="458">
        <f t="shared" si="62"/>
        <v>0</v>
      </c>
      <c r="P36" s="458">
        <f t="shared" si="62"/>
        <v>0</v>
      </c>
      <c r="Q36" s="458">
        <f t="shared" si="62"/>
        <v>0</v>
      </c>
      <c r="R36" s="458">
        <f t="shared" si="62"/>
        <v>0</v>
      </c>
      <c r="S36" s="458">
        <f t="shared" si="62"/>
        <v>0</v>
      </c>
      <c r="T36" s="459">
        <f t="shared" si="62"/>
        <v>0</v>
      </c>
      <c r="U36" s="460">
        <f t="shared" si="62"/>
        <v>0</v>
      </c>
      <c r="V36" s="458">
        <f t="shared" si="62"/>
        <v>0</v>
      </c>
      <c r="W36" s="458">
        <f t="shared" si="62"/>
        <v>0</v>
      </c>
      <c r="X36" s="458">
        <f t="shared" si="62"/>
        <v>0</v>
      </c>
      <c r="Y36" s="458">
        <f t="shared" si="62"/>
        <v>0</v>
      </c>
      <c r="Z36" s="458">
        <f t="shared" si="62"/>
        <v>0</v>
      </c>
      <c r="AA36" s="458">
        <f t="shared" si="62"/>
        <v>0</v>
      </c>
      <c r="AB36" s="458">
        <f t="shared" si="62"/>
        <v>0</v>
      </c>
      <c r="AC36" s="458">
        <f t="shared" si="62"/>
        <v>0</v>
      </c>
      <c r="AD36" s="459">
        <f t="shared" si="62"/>
        <v>0</v>
      </c>
      <c r="AE36" s="477">
        <f>SUM(K36:AD36)</f>
        <v>0</v>
      </c>
      <c r="AF36" s="477"/>
      <c r="AG36" s="559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</row>
    <row r="37" spans="1:48" ht="12" customHeight="1">
      <c r="A37" s="1731"/>
      <c r="B37" s="1742"/>
      <c r="C37" s="1734"/>
      <c r="D37" s="1747"/>
      <c r="E37" s="1740"/>
      <c r="F37" s="1761"/>
      <c r="G37" s="1763"/>
      <c r="H37" s="870"/>
      <c r="I37" s="471">
        <f>IF(H37="","",IF(F36=1,I36-(H37-H38-1)*I38,IF(OR(F36&lt;1,F36&gt;2),"支払方式ｴﾗ-(1or2)","元利均等年賦払")))</f>
      </c>
      <c r="J37" s="1737"/>
      <c r="K37" s="475">
        <f aca="true" t="shared" si="63" ref="K37:AD37">IF(OR((K5&lt;$H$36+$H$38),AND($F$36=1,$G$36=1,K5=$H$36+$H$38),AND($F$36=2,$G$36=1,K5=$H$36+$H$38)),0,IF(OR(AND($F$36=1,$G$36=2,K5=$H$36+$H$38),AND($F$36=1,$G$36=1,K5=$H$36+$H$38+1)),$I$37,IF(OR(AND($F$36=2,$G$36=2,K5=$H$36+$H$38),AND($F$36=2,$G$36=1,K5=$H$36+$H$38+1)),ABS(PPMT($J$36,1,$H$37-$H$38,$I$36)),IF(OR(AND($F$36=1,$G$36=2,K5&lt;$H$36+$H$37,K5&gt;$H$36+$H$38),AND($F$36=1,$G$36=1,K5&lt;=$H$36+$H$37,K5&gt;$H$36+$H$38+1)),$I$38,IF(AND($F$36=2,$G$36=2,K5&lt;$H$36+$H$37,K5&gt;$H$36+$H$38),ABS(PPMT($J$36,K5-$H$36-$H$38+1,$H$37-$H$38,$I$36)),IF(AND($F$36=2,$G$36=1,K5&lt;=$H$36+$H$37,K5&gt;$H$36+$H$38+1),ABS(PPMT($J$36,K5-$H$36-$H$38,$H$37-$H$38,$I$36)),0))))))</f>
        <v>0</v>
      </c>
      <c r="L37" s="473">
        <f t="shared" si="63"/>
        <v>0</v>
      </c>
      <c r="M37" s="473">
        <f t="shared" si="63"/>
        <v>0</v>
      </c>
      <c r="N37" s="473">
        <f t="shared" si="63"/>
        <v>0</v>
      </c>
      <c r="O37" s="473">
        <f t="shared" si="63"/>
        <v>0</v>
      </c>
      <c r="P37" s="473">
        <f t="shared" si="63"/>
        <v>0</v>
      </c>
      <c r="Q37" s="473">
        <f t="shared" si="63"/>
        <v>0</v>
      </c>
      <c r="R37" s="473">
        <f t="shared" si="63"/>
        <v>0</v>
      </c>
      <c r="S37" s="473">
        <f t="shared" si="63"/>
        <v>0</v>
      </c>
      <c r="T37" s="474">
        <f t="shared" si="63"/>
        <v>0</v>
      </c>
      <c r="U37" s="475">
        <f t="shared" si="63"/>
        <v>0</v>
      </c>
      <c r="V37" s="473">
        <f t="shared" si="63"/>
        <v>0</v>
      </c>
      <c r="W37" s="473">
        <f t="shared" si="63"/>
        <v>0</v>
      </c>
      <c r="X37" s="473">
        <f t="shared" si="63"/>
        <v>0</v>
      </c>
      <c r="Y37" s="473">
        <f t="shared" si="63"/>
        <v>0</v>
      </c>
      <c r="Z37" s="473">
        <f t="shared" si="63"/>
        <v>0</v>
      </c>
      <c r="AA37" s="473">
        <f t="shared" si="63"/>
        <v>0</v>
      </c>
      <c r="AB37" s="473">
        <f t="shared" si="63"/>
        <v>0</v>
      </c>
      <c r="AC37" s="473">
        <f t="shared" si="63"/>
        <v>0</v>
      </c>
      <c r="AD37" s="474">
        <f t="shared" si="63"/>
        <v>0</v>
      </c>
      <c r="AE37" s="477">
        <f>SUM(K37:AD37)</f>
        <v>0</v>
      </c>
      <c r="AF37" s="477"/>
      <c r="AG37" s="559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</row>
    <row r="38" spans="1:48" ht="12" customHeight="1">
      <c r="A38" s="1731"/>
      <c r="B38" s="1750"/>
      <c r="C38" s="1734"/>
      <c r="D38" s="1747"/>
      <c r="E38" s="1740"/>
      <c r="F38" s="1774"/>
      <c r="G38" s="1776"/>
      <c r="H38" s="875"/>
      <c r="I38" s="486">
        <f>IF(H38="","",IF(H38&gt;=H37,"据置は償還の内数で!!",IF(F36=1,ROUNDDOWN((I36/(H37-H38)),-3),IF(OR(F36&lt;1,F36&gt;2),"〃","〃"))))</f>
      </c>
      <c r="J38" s="1764"/>
      <c r="K38" s="501">
        <f aca="true" t="shared" si="64" ref="K38:AD38">TRUNC(IF($F$36=1,K36*$J$36,IF(AND($F$36=2,$G$36=1,$H$36+$H$38&lt;K5,$H$36+$H$37&gt;=K5),ABS(IPMT($J$36,K5-$H$36-$H$38,$H$37-$H$38,$I$36)),IF(AND($F$36=2,$G$36=2,$H$36+$H$38&lt;=K5,$H$36+$H$37&gt;K5),ABS(IPMT($J$36,K5-$H$36-$H$38+1,$H$37-$H$38,$I$36)),IF(AND($F$36=2,$G$36=1,$H$36&lt;K5,$H$36+$H$38&gt;=K5),ABS(IPMT($J$36,1,$H$37-$H$38,$I$36)),IF(AND($F$36=2,$G$36=2,$H$36&lt;=K5,$H$36+$H$38&gt;K5),ABS(IPMT($J$36,1,$H$37-$H$38,$I$36)),0))))))</f>
        <v>0</v>
      </c>
      <c r="L38" s="499">
        <f t="shared" si="64"/>
        <v>0</v>
      </c>
      <c r="M38" s="499">
        <f t="shared" si="64"/>
        <v>0</v>
      </c>
      <c r="N38" s="499">
        <f t="shared" si="64"/>
        <v>0</v>
      </c>
      <c r="O38" s="499">
        <f t="shared" si="64"/>
        <v>0</v>
      </c>
      <c r="P38" s="499">
        <f t="shared" si="64"/>
        <v>0</v>
      </c>
      <c r="Q38" s="499">
        <f t="shared" si="64"/>
        <v>0</v>
      </c>
      <c r="R38" s="499">
        <f t="shared" si="64"/>
        <v>0</v>
      </c>
      <c r="S38" s="499">
        <f t="shared" si="64"/>
        <v>0</v>
      </c>
      <c r="T38" s="500">
        <f t="shared" si="64"/>
        <v>0</v>
      </c>
      <c r="U38" s="501">
        <f t="shared" si="64"/>
        <v>0</v>
      </c>
      <c r="V38" s="499">
        <f t="shared" si="64"/>
        <v>0</v>
      </c>
      <c r="W38" s="499">
        <f t="shared" si="64"/>
        <v>0</v>
      </c>
      <c r="X38" s="499">
        <f t="shared" si="64"/>
        <v>0</v>
      </c>
      <c r="Y38" s="499">
        <f t="shared" si="64"/>
        <v>0</v>
      </c>
      <c r="Z38" s="499">
        <f t="shared" si="64"/>
        <v>0</v>
      </c>
      <c r="AA38" s="499">
        <f t="shared" si="64"/>
        <v>0</v>
      </c>
      <c r="AB38" s="499">
        <f t="shared" si="64"/>
        <v>0</v>
      </c>
      <c r="AC38" s="499">
        <f t="shared" si="64"/>
        <v>0</v>
      </c>
      <c r="AD38" s="500">
        <f t="shared" si="64"/>
        <v>0</v>
      </c>
      <c r="AE38" s="477">
        <f>SUM(K38:AD38)</f>
        <v>0</v>
      </c>
      <c r="AF38" s="477"/>
      <c r="AG38" s="559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</row>
    <row r="39" spans="1:48" ht="12" customHeight="1">
      <c r="A39" s="1731"/>
      <c r="B39" s="1749"/>
      <c r="C39" s="1751"/>
      <c r="D39" s="1752"/>
      <c r="E39" s="1739"/>
      <c r="F39" s="1773"/>
      <c r="G39" s="1775"/>
      <c r="H39" s="874"/>
      <c r="I39" s="877"/>
      <c r="J39" s="1737"/>
      <c r="K39" s="506">
        <f aca="true" t="shared" si="65" ref="K39:AD39">IF(OR($F$39=2,K$5&lt;$H$39),0,IF(AND($F$39=1,$G$39=1,K$5=$H$39),0,IF(AND($F$39=1,$G$39=2,K$5=$H$39),$I$39,IF(OR(AND($F$39=1,$G$39=1,K$5&gt;$H$39,K$5&lt;=($H$39+$H$41+1)),AND($F$39=1,$G$39=2,K$5&gt;$H$39,K$5&lt;=($H$39+$H$41))),$I$39,IF(OR(AND($F$39=1,$G$39=1,K$5=($H$39+$H$41+2)),AND($F$39=1,$G$39=2,K$5=($H$39+$H$41+1))),$I$39-$I$40,IF(AND($F$39=1,$G$39=1,K$5&gt;($H$39+$H$41+2),K$5&lt;=($H$39+$H$40+1)),$I$39-$I$40-$I$41*(K$5-$H$39-$H$41-2),IF(AND($F$39=1,$G$39=2,K$5&gt;($H$39+$H$41+1),K$5&lt;=($H$39+$H$40)),$I$39-$I$40-$I$41*(K$5-$H$39-$H$41-1),0)))))))</f>
        <v>0</v>
      </c>
      <c r="L39" s="504">
        <f t="shared" si="65"/>
        <v>0</v>
      </c>
      <c r="M39" s="504">
        <f t="shared" si="65"/>
        <v>0</v>
      </c>
      <c r="N39" s="504">
        <f t="shared" si="65"/>
        <v>0</v>
      </c>
      <c r="O39" s="504">
        <f t="shared" si="65"/>
        <v>0</v>
      </c>
      <c r="P39" s="504">
        <f t="shared" si="65"/>
        <v>0</v>
      </c>
      <c r="Q39" s="504">
        <f t="shared" si="65"/>
        <v>0</v>
      </c>
      <c r="R39" s="504">
        <f t="shared" si="65"/>
        <v>0</v>
      </c>
      <c r="S39" s="504">
        <f t="shared" si="65"/>
        <v>0</v>
      </c>
      <c r="T39" s="505">
        <f t="shared" si="65"/>
        <v>0</v>
      </c>
      <c r="U39" s="506">
        <f t="shared" si="65"/>
        <v>0</v>
      </c>
      <c r="V39" s="504">
        <f t="shared" si="65"/>
        <v>0</v>
      </c>
      <c r="W39" s="504">
        <f t="shared" si="65"/>
        <v>0</v>
      </c>
      <c r="X39" s="504">
        <f t="shared" si="65"/>
        <v>0</v>
      </c>
      <c r="Y39" s="504">
        <f t="shared" si="65"/>
        <v>0</v>
      </c>
      <c r="Z39" s="504">
        <f t="shared" si="65"/>
        <v>0</v>
      </c>
      <c r="AA39" s="504">
        <f t="shared" si="65"/>
        <v>0</v>
      </c>
      <c r="AB39" s="504">
        <f t="shared" si="65"/>
        <v>0</v>
      </c>
      <c r="AC39" s="504">
        <f t="shared" si="65"/>
        <v>0</v>
      </c>
      <c r="AD39" s="505">
        <f t="shared" si="65"/>
        <v>0</v>
      </c>
      <c r="AE39" s="477"/>
      <c r="AF39" s="477"/>
      <c r="AG39" s="559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</row>
    <row r="40" spans="1:48" ht="12" customHeight="1">
      <c r="A40" s="1731"/>
      <c r="B40" s="1742"/>
      <c r="C40" s="1734"/>
      <c r="D40" s="1747"/>
      <c r="E40" s="1740"/>
      <c r="F40" s="1761"/>
      <c r="G40" s="1763"/>
      <c r="H40" s="870"/>
      <c r="I40" s="471">
        <f>IF(H40="","",IF(F39=1,I39-(H40-H41-1)*I41,IF(OR(F39&lt;1,F39&gt;2),"支払方式ｴﾗ-(1or2)","元利均等年賦払")))</f>
      </c>
      <c r="J40" s="1737"/>
      <c r="K40" s="475">
        <f aca="true" t="shared" si="66" ref="K40:AD40">IF(OR((K$5&lt;$H$39+$H$41),AND($F$39=1,$G$39=1,K$5=$H$39+$H$41),AND($F$39=2,$G$39=1,K$5=$H$39+$H$41)),0,IF(OR(AND($F$39=1,$G$39=2,K$5=$H$39+$H$41),AND($F$39=1,$G$39=1,K$5=$H$39+$H$41+1)),$I$40,IF(OR(AND($F$39=2,$G$39=2,K$5=$H$39+$H$41),AND($F$39=2,$G$39=1,K$5=$H$39+$H$41+1)),ABS(PPMT($J$39,1,$H$40-$H$41,$I$39)),IF(OR(AND($F$39=1,$G$39=2,K$5&lt;$H$39+$H$40,K$5&gt;$H$39+$H$41),AND($F$39=1,$G$39=1,K$5&lt;=$H$39+$H$40,K$5&gt;$H$39+$H$41+1)),$I$41,IF(AND($F$39=2,$G$39=2,K$5&lt;$H$39+$H$40,K$5&gt;$H$39+$H$41),ABS(PPMT($J$39,K$5-$H$39-$H$41+1,$H$40-$H$41,$I$39)),IF(AND($F$39=2,$G$39=1,K$5&lt;=$H$39+$H$40,K$5&gt;$H$39+$H$41+1),ABS(PPMT($J$39,K$5-$H$39-$H$41,$H$40-$H$41,$I$39)),0))))))</f>
        <v>0</v>
      </c>
      <c r="L40" s="473">
        <f t="shared" si="66"/>
        <v>0</v>
      </c>
      <c r="M40" s="473">
        <f t="shared" si="66"/>
        <v>0</v>
      </c>
      <c r="N40" s="473">
        <f t="shared" si="66"/>
        <v>0</v>
      </c>
      <c r="O40" s="473">
        <f t="shared" si="66"/>
        <v>0</v>
      </c>
      <c r="P40" s="473">
        <f t="shared" si="66"/>
        <v>0</v>
      </c>
      <c r="Q40" s="473">
        <f t="shared" si="66"/>
        <v>0</v>
      </c>
      <c r="R40" s="473">
        <f t="shared" si="66"/>
        <v>0</v>
      </c>
      <c r="S40" s="473">
        <f t="shared" si="66"/>
        <v>0</v>
      </c>
      <c r="T40" s="474">
        <f t="shared" si="66"/>
        <v>0</v>
      </c>
      <c r="U40" s="475">
        <f t="shared" si="66"/>
        <v>0</v>
      </c>
      <c r="V40" s="473">
        <f t="shared" si="66"/>
        <v>0</v>
      </c>
      <c r="W40" s="473">
        <f t="shared" si="66"/>
        <v>0</v>
      </c>
      <c r="X40" s="473">
        <f t="shared" si="66"/>
        <v>0</v>
      </c>
      <c r="Y40" s="473">
        <f t="shared" si="66"/>
        <v>0</v>
      </c>
      <c r="Z40" s="473">
        <f t="shared" si="66"/>
        <v>0</v>
      </c>
      <c r="AA40" s="473">
        <f t="shared" si="66"/>
        <v>0</v>
      </c>
      <c r="AB40" s="473">
        <f t="shared" si="66"/>
        <v>0</v>
      </c>
      <c r="AC40" s="473">
        <f t="shared" si="66"/>
        <v>0</v>
      </c>
      <c r="AD40" s="474">
        <f t="shared" si="66"/>
        <v>0</v>
      </c>
      <c r="AE40" s="477">
        <f>SUM(K40:AD40)</f>
        <v>0</v>
      </c>
      <c r="AF40" s="477"/>
      <c r="AG40" s="559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</row>
    <row r="41" spans="1:48" ht="12" customHeight="1">
      <c r="A41" s="1731"/>
      <c r="B41" s="1742"/>
      <c r="C41" s="1735"/>
      <c r="D41" s="1783"/>
      <c r="E41" s="1760"/>
      <c r="F41" s="1761"/>
      <c r="G41" s="1763"/>
      <c r="H41" s="878"/>
      <c r="I41" s="486">
        <f>IF(H41="","",IF(H41&gt;=H40,"据置は償還の内数で!!",IF(F39=1,ROUNDDOWN((I39/(H40-H41)),-3),IF(OR(F39&lt;1,F39&gt;2),"〃","〃"))))</f>
      </c>
      <c r="J41" s="1764"/>
      <c r="K41" s="490">
        <f aca="true" t="shared" si="67" ref="K41:AD41">TRUNC(IF($F$39=1,K39*$J$39,IF(AND($F$39=2,$G$39=1,$H$39+$H$41&lt;K$5,$H$39+$H$40&gt;=K$5),ABS(IPMT($J$39,K$5-$H$39-$H$41,$H$40-$H$41,$I$39)),IF(AND($F$39=2,$G$39=2,$H$39+$H$41&lt;=K$5,$H$39+$H$40&gt;K$5),ABS(IPMT($J$39,K$5-$H$39-$H$41+1,$H$40-$H$41,$I$39)),IF(AND($F$39=2,$G$39=1,$H$39&lt;K$5,$H$39+$H$41&gt;=K$5),ABS(IPMT($J$39,1,$H$40-$H$41,$I$39)),IF(AND($F$39=2,$G$39=2,$H$39&lt;=K$5,$H$39+$H$41&gt;K$5),ABS(IPMT($J$39,1,$H$40-$H$41,$I$39)),0))))))</f>
        <v>0</v>
      </c>
      <c r="L41" s="488">
        <f t="shared" si="67"/>
        <v>0</v>
      </c>
      <c r="M41" s="488">
        <f t="shared" si="67"/>
        <v>0</v>
      </c>
      <c r="N41" s="488">
        <f t="shared" si="67"/>
        <v>0</v>
      </c>
      <c r="O41" s="488">
        <f t="shared" si="67"/>
        <v>0</v>
      </c>
      <c r="P41" s="488">
        <f t="shared" si="67"/>
        <v>0</v>
      </c>
      <c r="Q41" s="488">
        <f t="shared" si="67"/>
        <v>0</v>
      </c>
      <c r="R41" s="488">
        <f t="shared" si="67"/>
        <v>0</v>
      </c>
      <c r="S41" s="488">
        <f t="shared" si="67"/>
        <v>0</v>
      </c>
      <c r="T41" s="489">
        <f t="shared" si="67"/>
        <v>0</v>
      </c>
      <c r="U41" s="490">
        <f t="shared" si="67"/>
        <v>0</v>
      </c>
      <c r="V41" s="488">
        <f t="shared" si="67"/>
        <v>0</v>
      </c>
      <c r="W41" s="488">
        <f t="shared" si="67"/>
        <v>0</v>
      </c>
      <c r="X41" s="488">
        <f t="shared" si="67"/>
        <v>0</v>
      </c>
      <c r="Y41" s="488">
        <f t="shared" si="67"/>
        <v>0</v>
      </c>
      <c r="Z41" s="488">
        <f t="shared" si="67"/>
        <v>0</v>
      </c>
      <c r="AA41" s="488">
        <f t="shared" si="67"/>
        <v>0</v>
      </c>
      <c r="AB41" s="488">
        <f t="shared" si="67"/>
        <v>0</v>
      </c>
      <c r="AC41" s="488">
        <f t="shared" si="67"/>
        <v>0</v>
      </c>
      <c r="AD41" s="489">
        <f t="shared" si="67"/>
        <v>0</v>
      </c>
      <c r="AE41" s="477">
        <f>SUM(K41:AD41)</f>
        <v>0</v>
      </c>
      <c r="AF41" s="477"/>
      <c r="AG41" s="559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</row>
    <row r="42" spans="1:48" ht="12" customHeight="1">
      <c r="A42" s="1731"/>
      <c r="B42" s="1749"/>
      <c r="C42" s="1751"/>
      <c r="D42" s="1752"/>
      <c r="E42" s="1739"/>
      <c r="F42" s="1773"/>
      <c r="G42" s="1775"/>
      <c r="H42" s="872"/>
      <c r="I42" s="877"/>
      <c r="J42" s="1737"/>
      <c r="K42" s="495">
        <f aca="true" t="shared" si="68" ref="K42:AD42">IF(OR($F$42=2,K$5&lt;$H$42),0,IF(AND($F$42=1,$G$42=1,K$5=$H$42),0,IF(AND($F$42=1,$G$42=2,K$5=$H$42),$I$42,IF(OR(AND($F$42=1,$G$42=1,K$5&gt;$H$42,K$5&lt;=($H$42+$H$44+1)),AND($F$42=1,$G$42=2,K$5&gt;$H$42,K$5&lt;=($H$42+$H$44))),$I$42,IF(OR(AND($F$42=1,$G$42=1,K$5=($H$42+$H$44+2)),AND($F$42=1,$G$42=2,K$5=($H$42+$H$44+1))),$I$42-$I$43,IF(AND($F$42=1,$G$42=1,K$5&gt;($H$42+$H$44+2),K$5&lt;=($H$42+$H$43+1)),$I$42-$I$43-$I$44*(K$5-$H$42-$H$44-2),IF(AND($F$42=1,$G$42=2,K$5&gt;($H$42+$H$44+1),K$5&lt;=($H$42+$H$43)),$I$42-$I$43-$I$44*(K$5-$H$42-$H$44-1),0)))))))</f>
        <v>0</v>
      </c>
      <c r="L42" s="493">
        <f t="shared" si="68"/>
        <v>0</v>
      </c>
      <c r="M42" s="493">
        <f t="shared" si="68"/>
        <v>0</v>
      </c>
      <c r="N42" s="493">
        <f t="shared" si="68"/>
        <v>0</v>
      </c>
      <c r="O42" s="493">
        <f t="shared" si="68"/>
        <v>0</v>
      </c>
      <c r="P42" s="493">
        <f t="shared" si="68"/>
        <v>0</v>
      </c>
      <c r="Q42" s="493">
        <f t="shared" si="68"/>
        <v>0</v>
      </c>
      <c r="R42" s="493">
        <f t="shared" si="68"/>
        <v>0</v>
      </c>
      <c r="S42" s="493">
        <f t="shared" si="68"/>
        <v>0</v>
      </c>
      <c r="T42" s="494">
        <f t="shared" si="68"/>
        <v>0</v>
      </c>
      <c r="U42" s="495">
        <f t="shared" si="68"/>
        <v>0</v>
      </c>
      <c r="V42" s="493">
        <f t="shared" si="68"/>
        <v>0</v>
      </c>
      <c r="W42" s="493">
        <f t="shared" si="68"/>
        <v>0</v>
      </c>
      <c r="X42" s="493">
        <f t="shared" si="68"/>
        <v>0</v>
      </c>
      <c r="Y42" s="493">
        <f t="shared" si="68"/>
        <v>0</v>
      </c>
      <c r="Z42" s="493">
        <f t="shared" si="68"/>
        <v>0</v>
      </c>
      <c r="AA42" s="493">
        <f t="shared" si="68"/>
        <v>0</v>
      </c>
      <c r="AB42" s="493">
        <f t="shared" si="68"/>
        <v>0</v>
      </c>
      <c r="AC42" s="493">
        <f t="shared" si="68"/>
        <v>0</v>
      </c>
      <c r="AD42" s="494">
        <f t="shared" si="68"/>
        <v>0</v>
      </c>
      <c r="AE42" s="477"/>
      <c r="AF42" s="477"/>
      <c r="AG42" s="559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</row>
    <row r="43" spans="1:48" ht="12" customHeight="1">
      <c r="A43" s="1731"/>
      <c r="B43" s="1742"/>
      <c r="C43" s="1734"/>
      <c r="D43" s="1747"/>
      <c r="E43" s="1740"/>
      <c r="F43" s="1761"/>
      <c r="G43" s="1763"/>
      <c r="H43" s="870"/>
      <c r="I43" s="471">
        <f>IF(H43="","",IF(F42=1,I42-(H43-H44-1)*I44,IF(OR(F42&lt;1,F42&gt;2),"支払方式ｴﾗ-(1or2)","元利均等年賦払")))</f>
      </c>
      <c r="J43" s="1737"/>
      <c r="K43" s="475">
        <f aca="true" t="shared" si="69" ref="K43:AD43">IF(OR((K$5&lt;$H$42+$H$44),AND($F$42=1,$G$42=1,K$5=$H$42+$H$44),AND($F$42=2,$G$42=1,K$5=$H$42+$H$44)),0,IF(OR(AND($F$42=1,$G$42=2,K$5=$H$42+$H$44),AND($F$42=1,$G$42=1,K$5=$H$42+$H$44+1)),$I$43,IF(OR(AND($F$42=2,$G$42=2,K$5=$H$42+$H$44),AND($F$42=2,$G$42=1,K$5=$H$42+$H$44+1)),ABS(PPMT($J$42,1,$H$43-$H$44,$I$42)),IF(OR(AND($F$42=1,$G$42=2,K$5&lt;$H$42+$H$43,K$5&gt;$H$42+$H$44),AND($F$42=1,$G$42=1,K$5&lt;=$H$42+$H$43,K$5&gt;$H$42+$H$44+1)),$I$44,IF(AND($F$42=2,$G$42=2,K$5&lt;$H$42+$H$43,K$5&gt;$H$42+$H$44),ABS(PPMT($J$42,K$5-$H$42-$H$44+1,$H$43-$H$44,$I$42)),IF(AND($F$42=2,$G$42=1,K$5&lt;=$H$42+$H$43,K$5&gt;$H$42+$H$44+1),ABS(PPMT($J$42,K$5-$H$42-$H$44,$H$43-$H$44,$I$42)),0))))))</f>
        <v>0</v>
      </c>
      <c r="L43" s="473">
        <f t="shared" si="69"/>
        <v>0</v>
      </c>
      <c r="M43" s="473">
        <f t="shared" si="69"/>
        <v>0</v>
      </c>
      <c r="N43" s="473">
        <f t="shared" si="69"/>
        <v>0</v>
      </c>
      <c r="O43" s="473">
        <f t="shared" si="69"/>
        <v>0</v>
      </c>
      <c r="P43" s="473">
        <f t="shared" si="69"/>
        <v>0</v>
      </c>
      <c r="Q43" s="473">
        <f t="shared" si="69"/>
        <v>0</v>
      </c>
      <c r="R43" s="473">
        <f t="shared" si="69"/>
        <v>0</v>
      </c>
      <c r="S43" s="473">
        <f t="shared" si="69"/>
        <v>0</v>
      </c>
      <c r="T43" s="474">
        <f t="shared" si="69"/>
        <v>0</v>
      </c>
      <c r="U43" s="475">
        <f t="shared" si="69"/>
        <v>0</v>
      </c>
      <c r="V43" s="473">
        <f t="shared" si="69"/>
        <v>0</v>
      </c>
      <c r="W43" s="473">
        <f t="shared" si="69"/>
        <v>0</v>
      </c>
      <c r="X43" s="473">
        <f t="shared" si="69"/>
        <v>0</v>
      </c>
      <c r="Y43" s="473">
        <f t="shared" si="69"/>
        <v>0</v>
      </c>
      <c r="Z43" s="473">
        <f t="shared" si="69"/>
        <v>0</v>
      </c>
      <c r="AA43" s="473">
        <f t="shared" si="69"/>
        <v>0</v>
      </c>
      <c r="AB43" s="473">
        <f t="shared" si="69"/>
        <v>0</v>
      </c>
      <c r="AC43" s="473">
        <f t="shared" si="69"/>
        <v>0</v>
      </c>
      <c r="AD43" s="474">
        <f t="shared" si="69"/>
        <v>0</v>
      </c>
      <c r="AE43" s="477"/>
      <c r="AF43" s="477"/>
      <c r="AG43" s="559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</row>
    <row r="44" spans="1:48" ht="12" customHeight="1">
      <c r="A44" s="1731"/>
      <c r="B44" s="1750"/>
      <c r="C44" s="1734"/>
      <c r="D44" s="1747"/>
      <c r="E44" s="1740"/>
      <c r="F44" s="1774"/>
      <c r="G44" s="1776"/>
      <c r="H44" s="875"/>
      <c r="I44" s="497">
        <f>IF(H44="","",IF(H44&gt;=H43,"据置は償還の内数で!!",IF(F42=1,ROUNDDOWN((I42/(H43-H44)),-3),IF(OR(F42&lt;1,F42&gt;2),"〃","〃"))))</f>
      </c>
      <c r="J44" s="1737"/>
      <c r="K44" s="501">
        <f aca="true" t="shared" si="70" ref="K44:AD44">TRUNC(IF($F$42=1,K42*$J$42,IF(AND($F$42=2,$G$42=1,$H$42+$H$44&lt;K$5,$H$42+$H$43&gt;=K$5),ABS(IPMT($J$42,K$5-$H$42-$H$44,$H$43-$H$44,$I$42)),IF(AND($F$42=2,$G$42=2,$H$42+$H$44&lt;=K$5,$H$42+$H$43&gt;K$5),ABS(IPMT($J$42,K$5-$H$42-$H$44+1,$H$43-$H$44,$I$42)),IF(AND($F$42=2,$G$42=1,$H$42&lt;K$5,$H$42+$H$44&gt;=K$5),ABS(IPMT($J$42,1,$H$43-$H$44,$I$42)),IF(AND($F$42=2,$G$42=2,$H$42&lt;=K$5,$H$42+$H$44&gt;K$5),ABS(IPMT($J$42,1,$H$43-$H$44,$I$42)),0))))))</f>
        <v>0</v>
      </c>
      <c r="L44" s="499">
        <f t="shared" si="70"/>
        <v>0</v>
      </c>
      <c r="M44" s="499">
        <f t="shared" si="70"/>
        <v>0</v>
      </c>
      <c r="N44" s="499">
        <f t="shared" si="70"/>
        <v>0</v>
      </c>
      <c r="O44" s="499">
        <f t="shared" si="70"/>
        <v>0</v>
      </c>
      <c r="P44" s="499">
        <f t="shared" si="70"/>
        <v>0</v>
      </c>
      <c r="Q44" s="499">
        <f t="shared" si="70"/>
        <v>0</v>
      </c>
      <c r="R44" s="499">
        <f t="shared" si="70"/>
        <v>0</v>
      </c>
      <c r="S44" s="499">
        <f t="shared" si="70"/>
        <v>0</v>
      </c>
      <c r="T44" s="500">
        <f t="shared" si="70"/>
        <v>0</v>
      </c>
      <c r="U44" s="501">
        <f t="shared" si="70"/>
        <v>0</v>
      </c>
      <c r="V44" s="499">
        <f t="shared" si="70"/>
        <v>0</v>
      </c>
      <c r="W44" s="499">
        <f t="shared" si="70"/>
        <v>0</v>
      </c>
      <c r="X44" s="499">
        <f t="shared" si="70"/>
        <v>0</v>
      </c>
      <c r="Y44" s="499">
        <f t="shared" si="70"/>
        <v>0</v>
      </c>
      <c r="Z44" s="499">
        <f t="shared" si="70"/>
        <v>0</v>
      </c>
      <c r="AA44" s="499">
        <f t="shared" si="70"/>
        <v>0</v>
      </c>
      <c r="AB44" s="499">
        <f t="shared" si="70"/>
        <v>0</v>
      </c>
      <c r="AC44" s="499">
        <f t="shared" si="70"/>
        <v>0</v>
      </c>
      <c r="AD44" s="500">
        <f t="shared" si="70"/>
        <v>0</v>
      </c>
      <c r="AE44" s="477"/>
      <c r="AF44" s="477"/>
      <c r="AG44" s="559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</row>
    <row r="45" spans="1:48" ht="12" customHeight="1">
      <c r="A45" s="1731"/>
      <c r="B45" s="1742"/>
      <c r="C45" s="1744"/>
      <c r="D45" s="1746"/>
      <c r="E45" s="1759"/>
      <c r="F45" s="1761"/>
      <c r="G45" s="1762"/>
      <c r="H45" s="874"/>
      <c r="I45" s="880"/>
      <c r="J45" s="1736"/>
      <c r="K45" s="506">
        <f aca="true" t="shared" si="71" ref="K45:AD45">IF(OR($F$45=2,K$5&lt;$H$45),0,IF(AND($F$45=1,$G$45=1,K$5=$H$45),0,IF(AND($F$45=1,$G$45=2,K$5=$H$45),$I$45,IF(OR(AND($F$45=1,$G$45=1,K$5&gt;$H$45,K$5&lt;=($H$45+$H$47+1)),AND($F$45=1,$G$45=2,K$5&gt;$H$45,K$5&lt;=($H$45+$H$47))),$I$45,IF(OR(AND($F$45=1,$G$45=1,K$5=($H$45+$H$47+2)),AND($F$45=1,$G$45=2,K$5=($H$45+$H$47+1))),$I$45-$I$46,IF(AND($F$45=1,$G$45=1,K$5&gt;($H$45+$H$47+2),K$5&lt;=($H$45+$H$46+1)),$I$45-$I$46-$I$47*(K$5-$H$45-$H$47-2),IF(AND($F$45=1,$G$45=2,K$5&gt;($H$45+$H$47+1),K$5&lt;=($H$45+$H$46)),$I$45-$I$46-$I$47*(K$5-$H$45-$H$47-1),0)))))))</f>
        <v>0</v>
      </c>
      <c r="L45" s="504">
        <f t="shared" si="71"/>
        <v>0</v>
      </c>
      <c r="M45" s="504">
        <f t="shared" si="71"/>
        <v>0</v>
      </c>
      <c r="N45" s="504">
        <f t="shared" si="71"/>
        <v>0</v>
      </c>
      <c r="O45" s="504">
        <f t="shared" si="71"/>
        <v>0</v>
      </c>
      <c r="P45" s="504">
        <f t="shared" si="71"/>
        <v>0</v>
      </c>
      <c r="Q45" s="504">
        <f t="shared" si="71"/>
        <v>0</v>
      </c>
      <c r="R45" s="504">
        <f t="shared" si="71"/>
        <v>0</v>
      </c>
      <c r="S45" s="504">
        <f t="shared" si="71"/>
        <v>0</v>
      </c>
      <c r="T45" s="505">
        <f t="shared" si="71"/>
        <v>0</v>
      </c>
      <c r="U45" s="506">
        <f t="shared" si="71"/>
        <v>0</v>
      </c>
      <c r="V45" s="504">
        <f t="shared" si="71"/>
        <v>0</v>
      </c>
      <c r="W45" s="504">
        <f t="shared" si="71"/>
        <v>0</v>
      </c>
      <c r="X45" s="504">
        <f t="shared" si="71"/>
        <v>0</v>
      </c>
      <c r="Y45" s="504">
        <f t="shared" si="71"/>
        <v>0</v>
      </c>
      <c r="Z45" s="504">
        <f t="shared" si="71"/>
        <v>0</v>
      </c>
      <c r="AA45" s="504">
        <f t="shared" si="71"/>
        <v>0</v>
      </c>
      <c r="AB45" s="504">
        <f t="shared" si="71"/>
        <v>0</v>
      </c>
      <c r="AC45" s="504">
        <f t="shared" si="71"/>
        <v>0</v>
      </c>
      <c r="AD45" s="505">
        <f t="shared" si="71"/>
        <v>0</v>
      </c>
      <c r="AE45" s="477"/>
      <c r="AF45" s="477"/>
      <c r="AG45" s="559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</row>
    <row r="46" spans="1:48" ht="12" customHeight="1">
      <c r="A46" s="1731"/>
      <c r="B46" s="1742"/>
      <c r="C46" s="1734"/>
      <c r="D46" s="1747"/>
      <c r="E46" s="1740"/>
      <c r="F46" s="1761"/>
      <c r="G46" s="1763"/>
      <c r="H46" s="870"/>
      <c r="I46" s="471">
        <f>IF(H46="","",IF(F45=1,I45-(H46-H47-1)*I47,IF(OR(F45&lt;1,F45&gt;2),"支払方式ｴﾗ-(1or2)","元利均等年賦払")))</f>
      </c>
      <c r="J46" s="1737"/>
      <c r="K46" s="475">
        <f aca="true" t="shared" si="72" ref="K46:AD46">IF(OR((K$5&lt;$H$45+$H$47),AND($F$45=1,$G$45=1,K$5=$H$45+$H$47),AND($F$45=2,$G$45=1,K$5=$H$45+$H$47)),0,IF(OR(AND($F$45=1,$G$45=2,K$5=$H$45+$H$47),AND($F$45=1,$G$45=1,K$5=$H$45+$H$47+1)),$I$46,IF(OR(AND($F$45=2,$G$45=2,K$5=$H$45+$H$47),AND($F$45=2,$G$45=1,K$5=$H$45+$H$47+1)),ABS(PPMT($J$45,1,$H$46-$H$47,$I$45)),IF(OR(AND($F$45=1,$G$45=2,K$5&lt;$H$45+$H$46,K$5&gt;$H$45+$H$47),AND($F$45=1,$G$45=1,K$5&lt;=$H$45+$H$46,K$5&gt;$H$45+$H$47+1)),$I$47,IF(AND($F$45=2,$G$45=2,K$5&lt;$H$45+$H$46,K$5&gt;$H$45+$H$47),ABS(PPMT($J$45,K$5-$H$45-$H$47+1,$H$46-$H$47,$I$45)),IF(AND($F$45=2,$G$45=1,K$5&lt;=$H$45+$H$46,K$5&gt;$H$45+$H$47+1),ABS(PPMT($J$45,K$5-$H$45-$H$47,$H$46-$H$47,$I$45)),0))))))</f>
        <v>0</v>
      </c>
      <c r="L46" s="473">
        <f t="shared" si="72"/>
        <v>0</v>
      </c>
      <c r="M46" s="473">
        <f t="shared" si="72"/>
        <v>0</v>
      </c>
      <c r="N46" s="473">
        <f t="shared" si="72"/>
        <v>0</v>
      </c>
      <c r="O46" s="473">
        <f t="shared" si="72"/>
        <v>0</v>
      </c>
      <c r="P46" s="473">
        <f t="shared" si="72"/>
        <v>0</v>
      </c>
      <c r="Q46" s="473">
        <f t="shared" si="72"/>
        <v>0</v>
      </c>
      <c r="R46" s="473">
        <f t="shared" si="72"/>
        <v>0</v>
      </c>
      <c r="S46" s="473">
        <f t="shared" si="72"/>
        <v>0</v>
      </c>
      <c r="T46" s="474">
        <f t="shared" si="72"/>
        <v>0</v>
      </c>
      <c r="U46" s="475">
        <f t="shared" si="72"/>
        <v>0</v>
      </c>
      <c r="V46" s="473">
        <f t="shared" si="72"/>
        <v>0</v>
      </c>
      <c r="W46" s="473">
        <f t="shared" si="72"/>
        <v>0</v>
      </c>
      <c r="X46" s="473">
        <f t="shared" si="72"/>
        <v>0</v>
      </c>
      <c r="Y46" s="473">
        <f t="shared" si="72"/>
        <v>0</v>
      </c>
      <c r="Z46" s="473">
        <f t="shared" si="72"/>
        <v>0</v>
      </c>
      <c r="AA46" s="473">
        <f t="shared" si="72"/>
        <v>0</v>
      </c>
      <c r="AB46" s="473">
        <f t="shared" si="72"/>
        <v>0</v>
      </c>
      <c r="AC46" s="473">
        <f t="shared" si="72"/>
        <v>0</v>
      </c>
      <c r="AD46" s="474">
        <f t="shared" si="72"/>
        <v>0</v>
      </c>
      <c r="AE46" s="477"/>
      <c r="AF46" s="477"/>
      <c r="AG46" s="559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</row>
    <row r="47" spans="1:48" ht="12" customHeight="1">
      <c r="A47" s="1731"/>
      <c r="B47" s="1742"/>
      <c r="C47" s="1735"/>
      <c r="D47" s="1783"/>
      <c r="E47" s="1760"/>
      <c r="F47" s="1761"/>
      <c r="G47" s="1763"/>
      <c r="H47" s="878"/>
      <c r="I47" s="486">
        <f>IF(H47="","",IF(H47&gt;=H46,"据置は償還の内数で!!",IF(F45=1,ROUNDDOWN((I45/(H46-H47)),-3),IF(OR(F45&lt;1,F45&gt;2),"〃","〃"))))</f>
      </c>
      <c r="J47" s="1764"/>
      <c r="K47" s="490">
        <f aca="true" t="shared" si="73" ref="K47:AD47">TRUNC(IF($F$45=1,K45*$J$45,IF(AND($F$45=2,$G$45=1,$H$45+$H$47&lt;K$5,$H$45+$H$46&gt;=K$5),ABS(IPMT($J$45,K$5-$H$45-$H$47,$H$46-$H$47,$I$45)),IF(AND($F$45=2,$G$45=2,$H$45+$H$47&lt;=K$5,$H$45+$H$46&gt;K$5),ABS(IPMT($J$45,K$5-$H$45-$H$47+1,$H$46-$H$47,$I$45)),IF(AND($F$45=2,$G$45=1,$H$45&lt;K$5,$H$45+$H$47&gt;=K$5),ABS(IPMT($J$45,1,$H$46-$H$47,$I$45)),IF(AND($F$45=2,$G$45=2,$H$45&lt;=K$5,$H$45+$H$47&gt;K$5),ABS(IPMT($J$45,1,$H$46-$H$47,$I$45)),0))))))</f>
        <v>0</v>
      </c>
      <c r="L47" s="488">
        <f t="shared" si="73"/>
        <v>0</v>
      </c>
      <c r="M47" s="488">
        <f t="shared" si="73"/>
        <v>0</v>
      </c>
      <c r="N47" s="488">
        <f t="shared" si="73"/>
        <v>0</v>
      </c>
      <c r="O47" s="488">
        <f t="shared" si="73"/>
        <v>0</v>
      </c>
      <c r="P47" s="488">
        <f t="shared" si="73"/>
        <v>0</v>
      </c>
      <c r="Q47" s="488">
        <f t="shared" si="73"/>
        <v>0</v>
      </c>
      <c r="R47" s="488">
        <f t="shared" si="73"/>
        <v>0</v>
      </c>
      <c r="S47" s="488">
        <f t="shared" si="73"/>
        <v>0</v>
      </c>
      <c r="T47" s="489">
        <f t="shared" si="73"/>
        <v>0</v>
      </c>
      <c r="U47" s="490">
        <f t="shared" si="73"/>
        <v>0</v>
      </c>
      <c r="V47" s="488">
        <f t="shared" si="73"/>
        <v>0</v>
      </c>
      <c r="W47" s="488">
        <f t="shared" si="73"/>
        <v>0</v>
      </c>
      <c r="X47" s="488">
        <f t="shared" si="73"/>
        <v>0</v>
      </c>
      <c r="Y47" s="488">
        <f t="shared" si="73"/>
        <v>0</v>
      </c>
      <c r="Z47" s="488">
        <f t="shared" si="73"/>
        <v>0</v>
      </c>
      <c r="AA47" s="488">
        <f t="shared" si="73"/>
        <v>0</v>
      </c>
      <c r="AB47" s="488">
        <f t="shared" si="73"/>
        <v>0</v>
      </c>
      <c r="AC47" s="488">
        <f t="shared" si="73"/>
        <v>0</v>
      </c>
      <c r="AD47" s="489">
        <f t="shared" si="73"/>
        <v>0</v>
      </c>
      <c r="AE47" s="477"/>
      <c r="AF47" s="477"/>
      <c r="AG47" s="559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</row>
    <row r="48" spans="1:48" ht="12" customHeight="1">
      <c r="A48" s="1731"/>
      <c r="B48" s="1749"/>
      <c r="C48" s="1751"/>
      <c r="D48" s="1752"/>
      <c r="E48" s="1739"/>
      <c r="F48" s="1773"/>
      <c r="G48" s="1775"/>
      <c r="H48" s="872"/>
      <c r="I48" s="877"/>
      <c r="J48" s="1737"/>
      <c r="K48" s="495">
        <f aca="true" t="shared" si="74" ref="K48:AD48">IF(OR($F$48=2,K$5&lt;$H$48),0,IF(AND($F$48=1,$G$48=1,K$5=$H$48),0,IF(AND($F$48=1,$G$48=2,K$5=$H$48),$I$48,IF(OR(AND($F$48=1,$G$48=1,K$5&gt;$H$48,K$5&lt;=($H$48+$H$50+1)),AND($F$48=1,$G$48=2,K$5&gt;$H$48,K$5&lt;=($H$48+$H$50))),$I$48,IF(OR(AND($F$48=1,$G$48=1,K$5=($H$48+$H$50+2)),AND($F$48=1,$G$48=2,K$5=($H$48+$H$50+1))),$I$48-$I$49,IF(AND($F$48=1,$G$48=1,K$5&gt;($H$48+$H$50+2),K$5&lt;=($H$48+$H$49+1)),$I$48-$I$49-$I$50*(K$5-$H$48-$H$50-2),IF(AND($F$48=1,$G$48=2,K$5&gt;($H$48+$H$50+1),K$5&lt;=($H$48+$H$49)),$I$48-$I$49-$I$50*(K$5-$H$48-$H$50-1),0)))))))</f>
        <v>0</v>
      </c>
      <c r="L48" s="493">
        <f t="shared" si="74"/>
        <v>0</v>
      </c>
      <c r="M48" s="493">
        <f t="shared" si="74"/>
        <v>0</v>
      </c>
      <c r="N48" s="493">
        <f t="shared" si="74"/>
        <v>0</v>
      </c>
      <c r="O48" s="493">
        <f t="shared" si="74"/>
        <v>0</v>
      </c>
      <c r="P48" s="493">
        <f t="shared" si="74"/>
        <v>0</v>
      </c>
      <c r="Q48" s="493">
        <f t="shared" si="74"/>
        <v>0</v>
      </c>
      <c r="R48" s="493">
        <f t="shared" si="74"/>
        <v>0</v>
      </c>
      <c r="S48" s="493">
        <f t="shared" si="74"/>
        <v>0</v>
      </c>
      <c r="T48" s="494">
        <f t="shared" si="74"/>
        <v>0</v>
      </c>
      <c r="U48" s="495">
        <f t="shared" si="74"/>
        <v>0</v>
      </c>
      <c r="V48" s="493">
        <f t="shared" si="74"/>
        <v>0</v>
      </c>
      <c r="W48" s="493">
        <f t="shared" si="74"/>
        <v>0</v>
      </c>
      <c r="X48" s="493">
        <f t="shared" si="74"/>
        <v>0</v>
      </c>
      <c r="Y48" s="493">
        <f t="shared" si="74"/>
        <v>0</v>
      </c>
      <c r="Z48" s="493">
        <f t="shared" si="74"/>
        <v>0</v>
      </c>
      <c r="AA48" s="493">
        <f t="shared" si="74"/>
        <v>0</v>
      </c>
      <c r="AB48" s="493">
        <f t="shared" si="74"/>
        <v>0</v>
      </c>
      <c r="AC48" s="493">
        <f t="shared" si="74"/>
        <v>0</v>
      </c>
      <c r="AD48" s="494">
        <f t="shared" si="74"/>
        <v>0</v>
      </c>
      <c r="AE48" s="477"/>
      <c r="AF48" s="477"/>
      <c r="AG48" s="559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</row>
    <row r="49" spans="1:48" ht="12" customHeight="1">
      <c r="A49" s="1731"/>
      <c r="B49" s="1742"/>
      <c r="C49" s="1734"/>
      <c r="D49" s="1747"/>
      <c r="E49" s="1740"/>
      <c r="F49" s="1761"/>
      <c r="G49" s="1763"/>
      <c r="H49" s="870"/>
      <c r="I49" s="471">
        <f>IF(H49="","",IF(F48=1,I48-(H49-H50-1)*I50,IF(OR(F48&lt;1,F48&gt;2),"支払方式ｴﾗ-(1or2)","元利均等年賦払")))</f>
      </c>
      <c r="J49" s="1737"/>
      <c r="K49" s="475">
        <f aca="true" t="shared" si="75" ref="K49:AD49">IF(OR((K$5&lt;$H$48+$H$50),AND($F$48=1,$G$48=1,K$5=$H$48+$H$50),AND($F$48=2,$G$48=1,K$5=$H$48+$H$50)),0,IF(OR(AND($F$48=1,$G$48=2,K$5=$H$48+$H$50),AND($F$48=1,$G$48=1,K$5=$H$48+$H$50+1)),$I$49,IF(OR(AND($F$48=2,$G$48=2,K$5=$H$48+$H$50),AND($F$48=2,$G$48=1,K$5=$H$48+$H$50+1)),ABS(PPMT($J$48,1,$H$49-$H$50,$I$48)),IF(OR(AND($F$48=1,$G$48=2,K$5&lt;$H$48+$H$49,K$5&gt;$H$48+$H$50),AND($F$48=1,$G$48=1,K$5&lt;=$H$48+$H$49,K$5&gt;$H$48+$H$50+1)),$I$50,IF(AND($F$48=2,$G$48=2,K$5&lt;$H$48+$H$49,K$5&gt;$H$48+$H$50),ABS(PPMT($J$48,K$5-$H$48-$H$50+1,$H$49-$H$50,$I$48)),IF(AND($F$48=2,$G$48=1,K$5&lt;=$H$48+$H$49,K$5&gt;$H$48+$H$50+1),ABS(PPMT($J$48,K$5-$H$48-$H$50,$H$49-$H$50,$I$48)),0))))))</f>
        <v>0</v>
      </c>
      <c r="L49" s="473">
        <f t="shared" si="75"/>
        <v>0</v>
      </c>
      <c r="M49" s="473">
        <f t="shared" si="75"/>
        <v>0</v>
      </c>
      <c r="N49" s="473">
        <f t="shared" si="75"/>
        <v>0</v>
      </c>
      <c r="O49" s="473">
        <f t="shared" si="75"/>
        <v>0</v>
      </c>
      <c r="P49" s="473">
        <f t="shared" si="75"/>
        <v>0</v>
      </c>
      <c r="Q49" s="473">
        <f t="shared" si="75"/>
        <v>0</v>
      </c>
      <c r="R49" s="473">
        <f t="shared" si="75"/>
        <v>0</v>
      </c>
      <c r="S49" s="473">
        <f t="shared" si="75"/>
        <v>0</v>
      </c>
      <c r="T49" s="474">
        <f t="shared" si="75"/>
        <v>0</v>
      </c>
      <c r="U49" s="475">
        <f t="shared" si="75"/>
        <v>0</v>
      </c>
      <c r="V49" s="473">
        <f t="shared" si="75"/>
        <v>0</v>
      </c>
      <c r="W49" s="473">
        <f t="shared" si="75"/>
        <v>0</v>
      </c>
      <c r="X49" s="473">
        <f t="shared" si="75"/>
        <v>0</v>
      </c>
      <c r="Y49" s="473">
        <f t="shared" si="75"/>
        <v>0</v>
      </c>
      <c r="Z49" s="473">
        <f t="shared" si="75"/>
        <v>0</v>
      </c>
      <c r="AA49" s="473">
        <f t="shared" si="75"/>
        <v>0</v>
      </c>
      <c r="AB49" s="473">
        <f t="shared" si="75"/>
        <v>0</v>
      </c>
      <c r="AC49" s="473">
        <f t="shared" si="75"/>
        <v>0</v>
      </c>
      <c r="AD49" s="474">
        <f t="shared" si="75"/>
        <v>0</v>
      </c>
      <c r="AE49" s="477"/>
      <c r="AF49" s="477"/>
      <c r="AG49" s="559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</row>
    <row r="50" spans="1:48" ht="12" customHeight="1">
      <c r="A50" s="1731"/>
      <c r="B50" s="1750"/>
      <c r="C50" s="1734"/>
      <c r="D50" s="1747"/>
      <c r="E50" s="1740"/>
      <c r="F50" s="1774"/>
      <c r="G50" s="1776"/>
      <c r="H50" s="875"/>
      <c r="I50" s="497">
        <f>IF(H50="","",IF(H50&gt;=H49,"据置は償還の内数で!!",IF(F48=1,ROUNDDOWN((I48/(H49-H50)),-3),IF(OR(F48&lt;1,F48&gt;2),"〃","〃"))))</f>
      </c>
      <c r="J50" s="1737"/>
      <c r="K50" s="501">
        <f aca="true" t="shared" si="76" ref="K50:AD50">TRUNC(IF($F$48=1,K48*$J$48,IF(AND($F$48=2,$G$48=1,$H$48+$H$50&lt;K$5,$H$48+$H$49&gt;=K$5),ABS(IPMT($J$48,K$5-$H$48-$H$50,$H$49-$H$50,$I$48)),IF(AND($F$48=2,$G$48=2,$H$48+$H$50&lt;=K$5,$H$48+$H$49&gt;K$5),ABS(IPMT($J$48,K$5-$H$48-$H$50+1,$H$49-$H$50,$I$48)),IF(AND($F$48=2,$G$48=1,$H$48&lt;K$5,$H$48+$H$50&gt;=K$5),ABS(IPMT($J$48,1,$H$49-$H$50,$I$48)),IF(AND($F$48=2,$G$48=2,$H$48&lt;=K$5,$H$48+$H$50&gt;K$5),ABS(IPMT($J$48,1,$H$49-$H$50,$I$48)),0))))))</f>
        <v>0</v>
      </c>
      <c r="L50" s="499">
        <f t="shared" si="76"/>
        <v>0</v>
      </c>
      <c r="M50" s="499">
        <f t="shared" si="76"/>
        <v>0</v>
      </c>
      <c r="N50" s="499">
        <f t="shared" si="76"/>
        <v>0</v>
      </c>
      <c r="O50" s="499">
        <f t="shared" si="76"/>
        <v>0</v>
      </c>
      <c r="P50" s="499">
        <f t="shared" si="76"/>
        <v>0</v>
      </c>
      <c r="Q50" s="499">
        <f t="shared" si="76"/>
        <v>0</v>
      </c>
      <c r="R50" s="499">
        <f t="shared" si="76"/>
        <v>0</v>
      </c>
      <c r="S50" s="499">
        <f t="shared" si="76"/>
        <v>0</v>
      </c>
      <c r="T50" s="500">
        <f t="shared" si="76"/>
        <v>0</v>
      </c>
      <c r="U50" s="501">
        <f t="shared" si="76"/>
        <v>0</v>
      </c>
      <c r="V50" s="499">
        <f t="shared" si="76"/>
        <v>0</v>
      </c>
      <c r="W50" s="499">
        <f t="shared" si="76"/>
        <v>0</v>
      </c>
      <c r="X50" s="499">
        <f t="shared" si="76"/>
        <v>0</v>
      </c>
      <c r="Y50" s="499">
        <f t="shared" si="76"/>
        <v>0</v>
      </c>
      <c r="Z50" s="499">
        <f t="shared" si="76"/>
        <v>0</v>
      </c>
      <c r="AA50" s="499">
        <f t="shared" si="76"/>
        <v>0</v>
      </c>
      <c r="AB50" s="499">
        <f t="shared" si="76"/>
        <v>0</v>
      </c>
      <c r="AC50" s="499">
        <f t="shared" si="76"/>
        <v>0</v>
      </c>
      <c r="AD50" s="500">
        <f t="shared" si="76"/>
        <v>0</v>
      </c>
      <c r="AE50" s="477"/>
      <c r="AF50" s="477"/>
      <c r="AG50" s="559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  <c r="AT50" s="427"/>
      <c r="AU50" s="427"/>
      <c r="AV50" s="427"/>
    </row>
    <row r="51" spans="1:48" ht="12" customHeight="1">
      <c r="A51" s="1731"/>
      <c r="B51" s="1742"/>
      <c r="C51" s="1744"/>
      <c r="D51" s="1746"/>
      <c r="E51" s="1759"/>
      <c r="F51" s="1761"/>
      <c r="G51" s="1762"/>
      <c r="H51" s="874"/>
      <c r="I51" s="880"/>
      <c r="J51" s="1736"/>
      <c r="K51" s="506">
        <f aca="true" t="shared" si="77" ref="K51:AD51">IF(OR($F$51=2,K$5&lt;$H$51),0,IF(AND($F$51=1,$G$51=1,K$5=$H$51),0,IF(AND($F$51=1,$G$51=2,K$5=$H$51),$I$51,IF(OR(AND($F$51=1,$G$51=1,K$5&gt;$H$51,K$5&lt;=($H$51+$H$53+1)),AND($F$51=1,$G$51=2,K$5&gt;$H$51,K$5&lt;=($H$51+$H$53))),$I$51,IF(OR(AND($F$51=1,$G$51=1,K$5=($H$51+$H$53+2)),AND($F$51=1,$G$51=2,K$5=($H$51+$H$53+1))),$I$51-$I$52,IF(AND($F$51=1,$G$51=1,K$5&gt;($H$51+$H$53+2),K$5&lt;=($H$51+$H$52+1)),$I$51-$I$52-$I$53*(K$5-$H$51-$H$53-2),IF(AND($F$51=1,$G$51=2,K$5&gt;($H$51+$H$53+1),K$5&lt;=($H$51+$H$52)),$I$51-$I$52-$I$53*(K$5-$H$51-$H$53-1),0)))))))</f>
        <v>0</v>
      </c>
      <c r="L51" s="504">
        <f t="shared" si="77"/>
        <v>0</v>
      </c>
      <c r="M51" s="504">
        <f t="shared" si="77"/>
        <v>0</v>
      </c>
      <c r="N51" s="504">
        <f t="shared" si="77"/>
        <v>0</v>
      </c>
      <c r="O51" s="504">
        <f t="shared" si="77"/>
        <v>0</v>
      </c>
      <c r="P51" s="504">
        <f t="shared" si="77"/>
        <v>0</v>
      </c>
      <c r="Q51" s="504">
        <f t="shared" si="77"/>
        <v>0</v>
      </c>
      <c r="R51" s="504">
        <f t="shared" si="77"/>
        <v>0</v>
      </c>
      <c r="S51" s="504">
        <f t="shared" si="77"/>
        <v>0</v>
      </c>
      <c r="T51" s="505">
        <f t="shared" si="77"/>
        <v>0</v>
      </c>
      <c r="U51" s="506">
        <f t="shared" si="77"/>
        <v>0</v>
      </c>
      <c r="V51" s="504">
        <f t="shared" si="77"/>
        <v>0</v>
      </c>
      <c r="W51" s="504">
        <f t="shared" si="77"/>
        <v>0</v>
      </c>
      <c r="X51" s="504">
        <f t="shared" si="77"/>
        <v>0</v>
      </c>
      <c r="Y51" s="504">
        <f t="shared" si="77"/>
        <v>0</v>
      </c>
      <c r="Z51" s="504">
        <f t="shared" si="77"/>
        <v>0</v>
      </c>
      <c r="AA51" s="504">
        <f t="shared" si="77"/>
        <v>0</v>
      </c>
      <c r="AB51" s="504">
        <f t="shared" si="77"/>
        <v>0</v>
      </c>
      <c r="AC51" s="504">
        <f t="shared" si="77"/>
        <v>0</v>
      </c>
      <c r="AD51" s="505">
        <f t="shared" si="77"/>
        <v>0</v>
      </c>
      <c r="AE51" s="477"/>
      <c r="AF51" s="477"/>
      <c r="AG51" s="559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7"/>
      <c r="AV51" s="427"/>
    </row>
    <row r="52" spans="1:48" ht="12" customHeight="1">
      <c r="A52" s="1731"/>
      <c r="B52" s="1742"/>
      <c r="C52" s="1734"/>
      <c r="D52" s="1747"/>
      <c r="E52" s="1740"/>
      <c r="F52" s="1761"/>
      <c r="G52" s="1763"/>
      <c r="H52" s="870"/>
      <c r="I52" s="471">
        <f>IF(H52="","",IF(F51=1,I51-(H52-H53-1)*I53,IF(OR(F51&lt;1,F51&gt;2),"支払方式ｴﾗ-(1or2)","元利均等年賦払")))</f>
      </c>
      <c r="J52" s="1737"/>
      <c r="K52" s="475">
        <f aca="true" t="shared" si="78" ref="K52:AD52">IF(OR((K$5&lt;$H$51+$H$53),AND($F$51=1,$G$51=1,K$5=$H$51+$H$53),AND($F$51=2,$G$51=1,K$5=$H$51+$H$53)),0,IF(OR(AND($F$51=1,$G$51=2,K$5=$H$51+$H$53),AND($F$51=1,$G$51=1,K$5=$H$51+$H$53+1)),$I$52,IF(OR(AND($F$51=2,$G$51=2,K$5=$H$51+$H$53),AND($F$51=2,$G$51=1,K$5=$H$51+$H$53+1)),ABS(PPMT($J$51,1,$H$52-$H$53,$I$51)),IF(OR(AND($F$51=1,$G$51=2,K$5&lt;$H$51+$H$52,K$5&gt;$H$51+$H$53),AND($F$51=1,$G$51=1,K$5&lt;=$H$51+$H$52,K$5&gt;$H$51+$H$53+1)),$I$53,IF(AND($F$51=2,$G$51=2,K$5&lt;$H$51+$H$52,K$5&gt;$H$51+$H$53),ABS(PPMT($J$51,K$5-$H$51-$H$53+1,$H$52-$H$53,$I$51)),IF(AND($F$51=2,$G$51=1,K$5&lt;=$H$51+$H$52,K$5&gt;$H$51+$H$53+1),ABS(PPMT($J$51,K$5-$H$51-$H$53,$H$52-$H$53,$I$51)),0))))))</f>
        <v>0</v>
      </c>
      <c r="L52" s="473">
        <f t="shared" si="78"/>
        <v>0</v>
      </c>
      <c r="M52" s="473">
        <f t="shared" si="78"/>
        <v>0</v>
      </c>
      <c r="N52" s="473">
        <f t="shared" si="78"/>
        <v>0</v>
      </c>
      <c r="O52" s="473">
        <f t="shared" si="78"/>
        <v>0</v>
      </c>
      <c r="P52" s="473">
        <f t="shared" si="78"/>
        <v>0</v>
      </c>
      <c r="Q52" s="473">
        <f t="shared" si="78"/>
        <v>0</v>
      </c>
      <c r="R52" s="473">
        <f t="shared" si="78"/>
        <v>0</v>
      </c>
      <c r="S52" s="473">
        <f t="shared" si="78"/>
        <v>0</v>
      </c>
      <c r="T52" s="474">
        <f t="shared" si="78"/>
        <v>0</v>
      </c>
      <c r="U52" s="475">
        <f t="shared" si="78"/>
        <v>0</v>
      </c>
      <c r="V52" s="473">
        <f t="shared" si="78"/>
        <v>0</v>
      </c>
      <c r="W52" s="473">
        <f t="shared" si="78"/>
        <v>0</v>
      </c>
      <c r="X52" s="473">
        <f t="shared" si="78"/>
        <v>0</v>
      </c>
      <c r="Y52" s="473">
        <f t="shared" si="78"/>
        <v>0</v>
      </c>
      <c r="Z52" s="473">
        <f t="shared" si="78"/>
        <v>0</v>
      </c>
      <c r="AA52" s="473">
        <f t="shared" si="78"/>
        <v>0</v>
      </c>
      <c r="AB52" s="473">
        <f t="shared" si="78"/>
        <v>0</v>
      </c>
      <c r="AC52" s="473">
        <f t="shared" si="78"/>
        <v>0</v>
      </c>
      <c r="AD52" s="474">
        <f t="shared" si="78"/>
        <v>0</v>
      </c>
      <c r="AE52" s="477"/>
      <c r="AF52" s="477"/>
      <c r="AG52" s="559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</row>
    <row r="53" spans="1:48" ht="12" customHeight="1" thickBot="1">
      <c r="A53" s="1731"/>
      <c r="B53" s="1743"/>
      <c r="C53" s="1745"/>
      <c r="D53" s="1748"/>
      <c r="E53" s="1772"/>
      <c r="F53" s="1777"/>
      <c r="G53" s="1806"/>
      <c r="H53" s="879"/>
      <c r="I53" s="486">
        <f>IF(H53="","",IF(H53&gt;=H52,"据置は償還の内数で!!",IF(F51=1,ROUNDDOWN((I51/(H52-H53)),-3),IF(OR(F51&lt;1,F51&gt;2),"〃","〃"))))</f>
      </c>
      <c r="J53" s="1738"/>
      <c r="K53" s="490">
        <f aca="true" t="shared" si="79" ref="K53:AD53">TRUNC(IF($F$51=1,K51*$J$51,IF(AND($F$51=2,$G$51=1,$H$51+$H$53&lt;K$5,$H$51+$H$52&gt;=K$5),ABS(IPMT($J$51,K$5-$H$51-$H$53,$H$52-$H$53,$I$51)),IF(AND($F$51=2,$G$51=2,$H$51+$H$53&lt;=K$5,$H$51+$H$52&gt;K$5),ABS(IPMT($J$51,K$5-$H$51-$H$53+1,$H$52-$H$53,$I$51)),IF(AND($F$51=2,$G$51=1,$H$51&lt;K$5,$H$51+$H$53&gt;=K$5),ABS(IPMT($J$51,1,$H$52-$H$53,$I$51)),IF(AND($F$51=2,$G$51=2,$H$51&lt;=K$5,$H$51+$H$53&gt;K$5),ABS(IPMT($J$51,1,$H$52-$H$53,$I$51)),0))))))</f>
        <v>0</v>
      </c>
      <c r="L53" s="488">
        <f t="shared" si="79"/>
        <v>0</v>
      </c>
      <c r="M53" s="488">
        <f t="shared" si="79"/>
        <v>0</v>
      </c>
      <c r="N53" s="488">
        <f t="shared" si="79"/>
        <v>0</v>
      </c>
      <c r="O53" s="488">
        <f t="shared" si="79"/>
        <v>0</v>
      </c>
      <c r="P53" s="488">
        <f t="shared" si="79"/>
        <v>0</v>
      </c>
      <c r="Q53" s="488">
        <f t="shared" si="79"/>
        <v>0</v>
      </c>
      <c r="R53" s="488">
        <f t="shared" si="79"/>
        <v>0</v>
      </c>
      <c r="S53" s="488">
        <f t="shared" si="79"/>
        <v>0</v>
      </c>
      <c r="T53" s="489">
        <f t="shared" si="79"/>
        <v>0</v>
      </c>
      <c r="U53" s="490">
        <f t="shared" si="79"/>
        <v>0</v>
      </c>
      <c r="V53" s="488">
        <f t="shared" si="79"/>
        <v>0</v>
      </c>
      <c r="W53" s="488">
        <f t="shared" si="79"/>
        <v>0</v>
      </c>
      <c r="X53" s="488">
        <f t="shared" si="79"/>
        <v>0</v>
      </c>
      <c r="Y53" s="488">
        <f t="shared" si="79"/>
        <v>0</v>
      </c>
      <c r="Z53" s="488">
        <f t="shared" si="79"/>
        <v>0</v>
      </c>
      <c r="AA53" s="488">
        <f t="shared" si="79"/>
        <v>0</v>
      </c>
      <c r="AB53" s="488">
        <f t="shared" si="79"/>
        <v>0</v>
      </c>
      <c r="AC53" s="488">
        <f t="shared" si="79"/>
        <v>0</v>
      </c>
      <c r="AD53" s="489">
        <f t="shared" si="79"/>
        <v>0</v>
      </c>
      <c r="AE53" s="477"/>
      <c r="AF53" s="477"/>
      <c r="AG53" s="559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</row>
    <row r="54" spans="1:48" ht="12" customHeight="1" thickTop="1">
      <c r="A54" s="1731"/>
      <c r="B54" s="1813"/>
      <c r="C54" s="1798" t="s">
        <v>95</v>
      </c>
      <c r="D54" s="1798" t="s">
        <v>95</v>
      </c>
      <c r="E54" s="1798" t="s">
        <v>95</v>
      </c>
      <c r="F54" s="1801" t="s">
        <v>96</v>
      </c>
      <c r="G54" s="1804" t="s">
        <v>95</v>
      </c>
      <c r="H54" s="1798" t="s">
        <v>95</v>
      </c>
      <c r="I54" s="1816">
        <f>SUM(I36,I39,I42,I45,I48,I51)</f>
        <v>0</v>
      </c>
      <c r="J54" s="1819" t="s">
        <v>96</v>
      </c>
      <c r="K54" s="575">
        <f>SUM(K36,K39,K42,K45,K48,K51)</f>
        <v>0</v>
      </c>
      <c r="L54" s="575">
        <f>SUM(L36,L39,L42,L45,L48,L51)</f>
        <v>0</v>
      </c>
      <c r="M54" s="575">
        <f>SUM(M36,M39,M42,M45,M48,M51)</f>
        <v>0</v>
      </c>
      <c r="N54" s="575">
        <f aca="true" t="shared" si="80" ref="N54:AD54">SUM(N36,N39,N42,N45,N48,N51)</f>
        <v>0</v>
      </c>
      <c r="O54" s="575">
        <f t="shared" si="80"/>
        <v>0</v>
      </c>
      <c r="P54" s="575">
        <f t="shared" si="80"/>
        <v>0</v>
      </c>
      <c r="Q54" s="575">
        <f t="shared" si="80"/>
        <v>0</v>
      </c>
      <c r="R54" s="575">
        <f t="shared" si="80"/>
        <v>0</v>
      </c>
      <c r="S54" s="575">
        <f t="shared" si="80"/>
        <v>0</v>
      </c>
      <c r="T54" s="1072">
        <f t="shared" si="80"/>
        <v>0</v>
      </c>
      <c r="U54" s="1080">
        <f t="shared" si="80"/>
        <v>0</v>
      </c>
      <c r="V54" s="575">
        <f t="shared" si="80"/>
        <v>0</v>
      </c>
      <c r="W54" s="575">
        <f t="shared" si="80"/>
        <v>0</v>
      </c>
      <c r="X54" s="575">
        <f t="shared" si="80"/>
        <v>0</v>
      </c>
      <c r="Y54" s="575">
        <f t="shared" si="80"/>
        <v>0</v>
      </c>
      <c r="Z54" s="575">
        <f t="shared" si="80"/>
        <v>0</v>
      </c>
      <c r="AA54" s="575">
        <f t="shared" si="80"/>
        <v>0</v>
      </c>
      <c r="AB54" s="575">
        <f t="shared" si="80"/>
        <v>0</v>
      </c>
      <c r="AC54" s="575">
        <f t="shared" si="80"/>
        <v>0</v>
      </c>
      <c r="AD54" s="1072">
        <f t="shared" si="80"/>
        <v>0</v>
      </c>
      <c r="AE54" s="477"/>
      <c r="AF54" s="477"/>
      <c r="AG54" s="559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</row>
    <row r="55" spans="1:48" ht="12" customHeight="1">
      <c r="A55" s="1731"/>
      <c r="B55" s="1814"/>
      <c r="C55" s="1799"/>
      <c r="D55" s="1799"/>
      <c r="E55" s="1799"/>
      <c r="F55" s="1802"/>
      <c r="G55" s="1766"/>
      <c r="H55" s="1799"/>
      <c r="I55" s="1817"/>
      <c r="J55" s="1820"/>
      <c r="K55" s="576">
        <f>ROUND(SUM(K37,K40,K43,K46,K49,K52),0)</f>
        <v>0</v>
      </c>
      <c r="L55" s="568">
        <f aca="true" t="shared" si="81" ref="L55:AD56">ROUND(SUM(L37,L40,L43,L46,L49,L52),0)</f>
        <v>0</v>
      </c>
      <c r="M55" s="568">
        <f t="shared" si="81"/>
        <v>0</v>
      </c>
      <c r="N55" s="568">
        <f t="shared" si="81"/>
        <v>0</v>
      </c>
      <c r="O55" s="568">
        <f t="shared" si="81"/>
        <v>0</v>
      </c>
      <c r="P55" s="568">
        <f t="shared" si="81"/>
        <v>0</v>
      </c>
      <c r="Q55" s="568">
        <f t="shared" si="81"/>
        <v>0</v>
      </c>
      <c r="R55" s="568">
        <f t="shared" si="81"/>
        <v>0</v>
      </c>
      <c r="S55" s="568">
        <f t="shared" si="81"/>
        <v>0</v>
      </c>
      <c r="T55" s="569">
        <f t="shared" si="81"/>
        <v>0</v>
      </c>
      <c r="U55" s="570">
        <f t="shared" si="81"/>
        <v>0</v>
      </c>
      <c r="V55" s="568">
        <f t="shared" si="81"/>
        <v>0</v>
      </c>
      <c r="W55" s="568">
        <f t="shared" si="81"/>
        <v>0</v>
      </c>
      <c r="X55" s="568">
        <f t="shared" si="81"/>
        <v>0</v>
      </c>
      <c r="Y55" s="568">
        <f t="shared" si="81"/>
        <v>0</v>
      </c>
      <c r="Z55" s="568">
        <f t="shared" si="81"/>
        <v>0</v>
      </c>
      <c r="AA55" s="568">
        <f t="shared" si="81"/>
        <v>0</v>
      </c>
      <c r="AB55" s="568">
        <f t="shared" si="81"/>
        <v>0</v>
      </c>
      <c r="AC55" s="568">
        <f t="shared" si="81"/>
        <v>0</v>
      </c>
      <c r="AD55" s="569">
        <f t="shared" si="81"/>
        <v>0</v>
      </c>
      <c r="AE55" s="477">
        <f>SUM(K55:AD55)</f>
        <v>0</v>
      </c>
      <c r="AF55" s="477"/>
      <c r="AG55" s="559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7"/>
    </row>
    <row r="56" spans="1:48" ht="12" customHeight="1" thickBot="1">
      <c r="A56" s="1732"/>
      <c r="B56" s="1815"/>
      <c r="C56" s="1800"/>
      <c r="D56" s="1800"/>
      <c r="E56" s="1800"/>
      <c r="F56" s="1803"/>
      <c r="G56" s="1767"/>
      <c r="H56" s="1800"/>
      <c r="I56" s="1818"/>
      <c r="J56" s="1821"/>
      <c r="K56" s="571">
        <f>ROUND(SUM(K38,K41,K44,K47,K50,K53),0)</f>
        <v>0</v>
      </c>
      <c r="L56" s="572">
        <f t="shared" si="81"/>
        <v>0</v>
      </c>
      <c r="M56" s="572">
        <f t="shared" si="81"/>
        <v>0</v>
      </c>
      <c r="N56" s="572">
        <f t="shared" si="81"/>
        <v>0</v>
      </c>
      <c r="O56" s="572">
        <f t="shared" si="81"/>
        <v>0</v>
      </c>
      <c r="P56" s="572">
        <f t="shared" si="81"/>
        <v>0</v>
      </c>
      <c r="Q56" s="572">
        <f t="shared" si="81"/>
        <v>0</v>
      </c>
      <c r="R56" s="572">
        <f t="shared" si="81"/>
        <v>0</v>
      </c>
      <c r="S56" s="572">
        <f t="shared" si="81"/>
        <v>0</v>
      </c>
      <c r="T56" s="573">
        <f t="shared" si="81"/>
        <v>0</v>
      </c>
      <c r="U56" s="574">
        <f t="shared" si="81"/>
        <v>0</v>
      </c>
      <c r="V56" s="572">
        <f t="shared" si="81"/>
        <v>0</v>
      </c>
      <c r="W56" s="572">
        <f t="shared" si="81"/>
        <v>0</v>
      </c>
      <c r="X56" s="572">
        <f t="shared" si="81"/>
        <v>0</v>
      </c>
      <c r="Y56" s="572">
        <f t="shared" si="81"/>
        <v>0</v>
      </c>
      <c r="Z56" s="572">
        <f t="shared" si="81"/>
        <v>0</v>
      </c>
      <c r="AA56" s="572">
        <f t="shared" si="81"/>
        <v>0</v>
      </c>
      <c r="AB56" s="572">
        <f t="shared" si="81"/>
        <v>0</v>
      </c>
      <c r="AC56" s="572">
        <f t="shared" si="81"/>
        <v>0</v>
      </c>
      <c r="AD56" s="573">
        <f>ROUND(SUM(AD38,AD41,AD44,AD47,AD50,AD53),0)</f>
        <v>0</v>
      </c>
      <c r="AE56" s="477">
        <f>SUM(K56:AD56)</f>
        <v>0</v>
      </c>
      <c r="AF56" s="477"/>
      <c r="AG56" s="559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</row>
    <row r="57" spans="1:48" ht="12" customHeight="1">
      <c r="A57" s="1825" t="s">
        <v>98</v>
      </c>
      <c r="B57" s="1826"/>
      <c r="C57" s="1826" t="s">
        <v>95</v>
      </c>
      <c r="D57" s="1826" t="s">
        <v>95</v>
      </c>
      <c r="E57" s="1807" t="s">
        <v>95</v>
      </c>
      <c r="F57" s="1830" t="s">
        <v>96</v>
      </c>
      <c r="G57" s="1830" t="s">
        <v>95</v>
      </c>
      <c r="H57" s="1807" t="s">
        <v>95</v>
      </c>
      <c r="I57" s="1810">
        <f>SUM(I33,I54)</f>
        <v>0</v>
      </c>
      <c r="J57" s="1834" t="s">
        <v>96</v>
      </c>
      <c r="K57" s="577">
        <f>SUM(K33,K54)</f>
        <v>0</v>
      </c>
      <c r="L57" s="578">
        <f>SUM(L33,L54)</f>
        <v>0</v>
      </c>
      <c r="M57" s="578">
        <f aca="true" t="shared" si="82" ref="M57:AD57">SUM(M33,M54)</f>
        <v>0</v>
      </c>
      <c r="N57" s="578">
        <f t="shared" si="82"/>
        <v>0</v>
      </c>
      <c r="O57" s="578">
        <f t="shared" si="82"/>
        <v>0</v>
      </c>
      <c r="P57" s="578">
        <f t="shared" si="82"/>
        <v>0</v>
      </c>
      <c r="Q57" s="578">
        <f t="shared" si="82"/>
        <v>0</v>
      </c>
      <c r="R57" s="578">
        <f t="shared" si="82"/>
        <v>0</v>
      </c>
      <c r="S57" s="578">
        <f t="shared" si="82"/>
        <v>0</v>
      </c>
      <c r="T57" s="579">
        <f t="shared" si="82"/>
        <v>0</v>
      </c>
      <c r="U57" s="580">
        <f t="shared" si="82"/>
        <v>0</v>
      </c>
      <c r="V57" s="578">
        <f t="shared" si="82"/>
        <v>0</v>
      </c>
      <c r="W57" s="578">
        <f t="shared" si="82"/>
        <v>0</v>
      </c>
      <c r="X57" s="578">
        <f t="shared" si="82"/>
        <v>0</v>
      </c>
      <c r="Y57" s="578">
        <f t="shared" si="82"/>
        <v>0</v>
      </c>
      <c r="Z57" s="578">
        <f t="shared" si="82"/>
        <v>0</v>
      </c>
      <c r="AA57" s="578">
        <f t="shared" si="82"/>
        <v>0</v>
      </c>
      <c r="AB57" s="578">
        <f t="shared" si="82"/>
        <v>0</v>
      </c>
      <c r="AC57" s="578">
        <f t="shared" si="82"/>
        <v>0</v>
      </c>
      <c r="AD57" s="581">
        <f t="shared" si="82"/>
        <v>0</v>
      </c>
      <c r="AE57" s="477"/>
      <c r="AF57" s="477"/>
      <c r="AG57" s="559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</row>
    <row r="58" spans="1:48" ht="12" customHeight="1">
      <c r="A58" s="1827"/>
      <c r="B58" s="1808"/>
      <c r="C58" s="1808"/>
      <c r="D58" s="1808"/>
      <c r="E58" s="1808"/>
      <c r="F58" s="1831"/>
      <c r="G58" s="1831"/>
      <c r="H58" s="1808"/>
      <c r="I58" s="1811"/>
      <c r="J58" s="1835"/>
      <c r="K58" s="576">
        <f>ROUND(SUM(K34,K55),0)</f>
        <v>0</v>
      </c>
      <c r="L58" s="568">
        <f aca="true" t="shared" si="83" ref="L58:AD59">ROUND(SUM(L34,L55),0)</f>
        <v>0</v>
      </c>
      <c r="M58" s="568">
        <f t="shared" si="83"/>
        <v>0</v>
      </c>
      <c r="N58" s="568">
        <f t="shared" si="83"/>
        <v>0</v>
      </c>
      <c r="O58" s="568">
        <f t="shared" si="83"/>
        <v>0</v>
      </c>
      <c r="P58" s="568">
        <f t="shared" si="83"/>
        <v>0</v>
      </c>
      <c r="Q58" s="568">
        <f t="shared" si="83"/>
        <v>0</v>
      </c>
      <c r="R58" s="568">
        <f t="shared" si="83"/>
        <v>0</v>
      </c>
      <c r="S58" s="568">
        <f t="shared" si="83"/>
        <v>0</v>
      </c>
      <c r="T58" s="569">
        <f t="shared" si="83"/>
        <v>0</v>
      </c>
      <c r="U58" s="570">
        <f t="shared" si="83"/>
        <v>0</v>
      </c>
      <c r="V58" s="568">
        <f t="shared" si="83"/>
        <v>0</v>
      </c>
      <c r="W58" s="568">
        <f t="shared" si="83"/>
        <v>0</v>
      </c>
      <c r="X58" s="568">
        <f t="shared" si="83"/>
        <v>0</v>
      </c>
      <c r="Y58" s="568">
        <f t="shared" si="83"/>
        <v>0</v>
      </c>
      <c r="Z58" s="568">
        <f t="shared" si="83"/>
        <v>0</v>
      </c>
      <c r="AA58" s="568">
        <f t="shared" si="83"/>
        <v>0</v>
      </c>
      <c r="AB58" s="568">
        <f t="shared" si="83"/>
        <v>0</v>
      </c>
      <c r="AC58" s="568">
        <f t="shared" si="83"/>
        <v>0</v>
      </c>
      <c r="AD58" s="582">
        <f t="shared" si="83"/>
        <v>0</v>
      </c>
      <c r="AE58" s="477">
        <f>SUM(K58:AD58)</f>
        <v>0</v>
      </c>
      <c r="AF58" s="477"/>
      <c r="AG58" s="559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</row>
    <row r="59" spans="1:48" ht="12" customHeight="1" thickBot="1">
      <c r="A59" s="1827"/>
      <c r="B59" s="1808"/>
      <c r="C59" s="1808"/>
      <c r="D59" s="1808"/>
      <c r="E59" s="1808"/>
      <c r="F59" s="1831"/>
      <c r="G59" s="1831"/>
      <c r="H59" s="1808"/>
      <c r="I59" s="1811"/>
      <c r="J59" s="1836"/>
      <c r="K59" s="567">
        <f>ROUND(SUM(K35,K56),0)</f>
        <v>0</v>
      </c>
      <c r="L59" s="583">
        <f t="shared" si="83"/>
        <v>0</v>
      </c>
      <c r="M59" s="583">
        <f t="shared" si="83"/>
        <v>0</v>
      </c>
      <c r="N59" s="583">
        <f t="shared" si="83"/>
        <v>0</v>
      </c>
      <c r="O59" s="583">
        <f t="shared" si="83"/>
        <v>0</v>
      </c>
      <c r="P59" s="583">
        <f t="shared" si="83"/>
        <v>0</v>
      </c>
      <c r="Q59" s="583">
        <f t="shared" si="83"/>
        <v>0</v>
      </c>
      <c r="R59" s="583">
        <f t="shared" si="83"/>
        <v>0</v>
      </c>
      <c r="S59" s="583">
        <f t="shared" si="83"/>
        <v>0</v>
      </c>
      <c r="T59" s="584">
        <f t="shared" si="83"/>
        <v>0</v>
      </c>
      <c r="U59" s="585">
        <f t="shared" si="83"/>
        <v>0</v>
      </c>
      <c r="V59" s="583">
        <f t="shared" si="83"/>
        <v>0</v>
      </c>
      <c r="W59" s="583">
        <f t="shared" si="83"/>
        <v>0</v>
      </c>
      <c r="X59" s="583">
        <f t="shared" si="83"/>
        <v>0</v>
      </c>
      <c r="Y59" s="583">
        <f t="shared" si="83"/>
        <v>0</v>
      </c>
      <c r="Z59" s="583">
        <f t="shared" si="83"/>
        <v>0</v>
      </c>
      <c r="AA59" s="583">
        <f t="shared" si="83"/>
        <v>0</v>
      </c>
      <c r="AB59" s="583">
        <f t="shared" si="83"/>
        <v>0</v>
      </c>
      <c r="AC59" s="583">
        <f t="shared" si="83"/>
        <v>0</v>
      </c>
      <c r="AD59" s="586">
        <f t="shared" si="83"/>
        <v>0</v>
      </c>
      <c r="AE59" s="477">
        <f>SUM(K59:AD59)</f>
        <v>0</v>
      </c>
      <c r="AF59" s="477"/>
      <c r="AG59" s="559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</row>
    <row r="60" spans="1:48" ht="12" customHeight="1" thickBot="1">
      <c r="A60" s="1828"/>
      <c r="B60" s="1829"/>
      <c r="C60" s="1809"/>
      <c r="D60" s="1809"/>
      <c r="E60" s="1809"/>
      <c r="F60" s="1832"/>
      <c r="G60" s="1832"/>
      <c r="H60" s="1809"/>
      <c r="I60" s="1812"/>
      <c r="J60" s="587" t="s">
        <v>99</v>
      </c>
      <c r="K60" s="588">
        <f>ROUND(SUM(K58:K59),0)</f>
        <v>0</v>
      </c>
      <c r="L60" s="589">
        <f aca="true" t="shared" si="84" ref="L60:AD60">ROUND(SUM(L58:L59),0)</f>
        <v>0</v>
      </c>
      <c r="M60" s="589">
        <f t="shared" si="84"/>
        <v>0</v>
      </c>
      <c r="N60" s="589">
        <f t="shared" si="84"/>
        <v>0</v>
      </c>
      <c r="O60" s="589">
        <f t="shared" si="84"/>
        <v>0</v>
      </c>
      <c r="P60" s="589">
        <f t="shared" si="84"/>
        <v>0</v>
      </c>
      <c r="Q60" s="589">
        <f t="shared" si="84"/>
        <v>0</v>
      </c>
      <c r="R60" s="589">
        <f t="shared" si="84"/>
        <v>0</v>
      </c>
      <c r="S60" s="589">
        <f t="shared" si="84"/>
        <v>0</v>
      </c>
      <c r="T60" s="590">
        <f t="shared" si="84"/>
        <v>0</v>
      </c>
      <c r="U60" s="591">
        <f t="shared" si="84"/>
        <v>0</v>
      </c>
      <c r="V60" s="589">
        <f t="shared" si="84"/>
        <v>0</v>
      </c>
      <c r="W60" s="589">
        <f>ROUND(SUM(W58:W59),0)</f>
        <v>0</v>
      </c>
      <c r="X60" s="589">
        <f t="shared" si="84"/>
        <v>0</v>
      </c>
      <c r="Y60" s="589">
        <f t="shared" si="84"/>
        <v>0</v>
      </c>
      <c r="Z60" s="589">
        <f t="shared" si="84"/>
        <v>0</v>
      </c>
      <c r="AA60" s="589">
        <f t="shared" si="84"/>
        <v>0</v>
      </c>
      <c r="AB60" s="589">
        <f t="shared" si="84"/>
        <v>0</v>
      </c>
      <c r="AC60" s="589">
        <f t="shared" si="84"/>
        <v>0</v>
      </c>
      <c r="AD60" s="592">
        <f t="shared" si="84"/>
        <v>0</v>
      </c>
      <c r="AE60" s="477">
        <f>SUM(K60:AD60)</f>
        <v>0</v>
      </c>
      <c r="AF60" s="477"/>
      <c r="AG60" s="559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</row>
    <row r="61" spans="31:48" ht="11.25">
      <c r="AE61" s="427"/>
      <c r="AF61" s="427"/>
      <c r="AG61" s="440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7"/>
      <c r="AV61" s="427"/>
    </row>
    <row r="62" spans="31:68" ht="11.25">
      <c r="AE62" s="427"/>
      <c r="AF62" s="427"/>
      <c r="AG62" s="440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</row>
    <row r="63" spans="11:68" ht="11.25">
      <c r="K63" s="439"/>
      <c r="AE63" s="427"/>
      <c r="AF63" s="427"/>
      <c r="AG63" s="440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</row>
    <row r="64" spans="31:68" ht="11.25">
      <c r="AE64" s="427"/>
      <c r="AF64" s="427"/>
      <c r="AG64" s="440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</row>
    <row r="65" spans="31:68" ht="11.25">
      <c r="AE65" s="427"/>
      <c r="AF65" s="427"/>
      <c r="AG65" s="440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/>
      <c r="BN65" s="427"/>
      <c r="BO65" s="427"/>
      <c r="BP65" s="427"/>
    </row>
    <row r="66" spans="31:68" ht="11.25">
      <c r="AE66" s="427"/>
      <c r="AF66" s="427"/>
      <c r="AG66" s="440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7"/>
    </row>
    <row r="67" spans="31:68" ht="11.25">
      <c r="AE67" s="427"/>
      <c r="AF67" s="427"/>
      <c r="AG67" s="440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</row>
    <row r="68" spans="31:68" ht="11.25">
      <c r="AE68" s="427"/>
      <c r="AF68" s="427"/>
      <c r="AG68" s="440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</row>
    <row r="69" spans="31:68" ht="11.25">
      <c r="AE69" s="427"/>
      <c r="AF69" s="427"/>
      <c r="AG69" s="440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27"/>
    </row>
    <row r="70" spans="31:68" ht="11.25">
      <c r="AE70" s="427"/>
      <c r="AF70" s="427"/>
      <c r="AG70" s="440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</row>
    <row r="71" spans="31:68" ht="11.25">
      <c r="AE71" s="427"/>
      <c r="AF71" s="427"/>
      <c r="AG71" s="440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27"/>
    </row>
    <row r="72" spans="31:68" ht="11.25">
      <c r="AE72" s="427"/>
      <c r="AF72" s="427"/>
      <c r="AG72" s="440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27"/>
    </row>
    <row r="73" spans="31:68" ht="11.25">
      <c r="AE73" s="427"/>
      <c r="AF73" s="427"/>
      <c r="AG73" s="440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</row>
    <row r="74" spans="31:68" ht="11.25">
      <c r="AE74" s="427"/>
      <c r="AF74" s="427"/>
      <c r="AG74" s="440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</row>
    <row r="75" spans="31:68" ht="11.25">
      <c r="AE75" s="427"/>
      <c r="AF75" s="427"/>
      <c r="AG75" s="440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</row>
    <row r="76" spans="31:68" ht="11.25">
      <c r="AE76" s="427"/>
      <c r="AF76" s="427"/>
      <c r="AG76" s="440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</row>
    <row r="77" spans="31:68" ht="11.25">
      <c r="AE77" s="427"/>
      <c r="AF77" s="427"/>
      <c r="AG77" s="440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</row>
    <row r="78" spans="31:68" ht="11.25">
      <c r="AE78" s="427"/>
      <c r="AF78" s="427"/>
      <c r="AG78" s="440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</row>
    <row r="79" spans="31:68" ht="11.25">
      <c r="AE79" s="427"/>
      <c r="AF79" s="427"/>
      <c r="AG79" s="440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</row>
    <row r="80" spans="31:68" ht="11.25">
      <c r="AE80" s="427"/>
      <c r="AF80" s="427"/>
      <c r="AG80" s="440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</row>
    <row r="81" spans="31:68" ht="11.25">
      <c r="AE81" s="427"/>
      <c r="AF81" s="427"/>
      <c r="AG81" s="440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</row>
    <row r="82" spans="31:68" ht="11.25">
      <c r="AE82" s="427"/>
      <c r="AF82" s="427"/>
      <c r="AG82" s="440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427"/>
    </row>
    <row r="83" spans="31:68" ht="11.25">
      <c r="AE83" s="427"/>
      <c r="AF83" s="427"/>
      <c r="AG83" s="440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/>
      <c r="BN83" s="427"/>
      <c r="BO83" s="427"/>
      <c r="BP83" s="427"/>
    </row>
    <row r="84" spans="31:68" ht="11.25">
      <c r="AE84" s="427"/>
      <c r="AF84" s="427"/>
      <c r="AG84" s="440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</row>
    <row r="85" spans="31:68" ht="11.25">
      <c r="AE85" s="427"/>
      <c r="AF85" s="427"/>
      <c r="AG85" s="440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/>
      <c r="BN85" s="427"/>
      <c r="BO85" s="427"/>
      <c r="BP85" s="427"/>
    </row>
    <row r="86" spans="31:68" ht="11.25">
      <c r="AE86" s="427"/>
      <c r="AF86" s="427"/>
      <c r="AG86" s="440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</row>
    <row r="87" spans="31:68" ht="11.25">
      <c r="AE87" s="427"/>
      <c r="AF87" s="427"/>
      <c r="AG87" s="440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  <c r="AT87" s="427"/>
      <c r="AU87" s="427"/>
      <c r="AV87" s="427"/>
      <c r="AW87" s="427"/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</row>
    <row r="88" spans="31:68" ht="11.25">
      <c r="AE88" s="427"/>
      <c r="AF88" s="427"/>
      <c r="AG88" s="440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</row>
    <row r="89" spans="31:68" ht="11.25">
      <c r="AE89" s="427"/>
      <c r="AF89" s="427"/>
      <c r="AG89" s="440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</row>
    <row r="90" spans="31:68" ht="11.25">
      <c r="AE90" s="427"/>
      <c r="AF90" s="427"/>
      <c r="AG90" s="440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</row>
    <row r="91" spans="31:68" ht="11.25">
      <c r="AE91" s="427"/>
      <c r="AF91" s="427"/>
      <c r="AG91" s="440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</row>
    <row r="92" spans="31:68" ht="11.25">
      <c r="AE92" s="427"/>
      <c r="AF92" s="427"/>
      <c r="AG92" s="440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</row>
    <row r="93" spans="31:68" ht="11.25">
      <c r="AE93" s="427"/>
      <c r="AF93" s="427"/>
      <c r="AG93" s="440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</row>
    <row r="94" spans="31:68" ht="11.25">
      <c r="AE94" s="427"/>
      <c r="AF94" s="427"/>
      <c r="AG94" s="440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</row>
    <row r="95" spans="31:68" ht="11.25">
      <c r="AE95" s="427"/>
      <c r="AF95" s="427"/>
      <c r="AG95" s="440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</row>
    <row r="96" spans="31:68" ht="11.25">
      <c r="AE96" s="427"/>
      <c r="AF96" s="427"/>
      <c r="AG96" s="440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/>
      <c r="AV96" s="427"/>
      <c r="AW96" s="427"/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</row>
    <row r="97" spans="31:68" ht="11.25">
      <c r="AE97" s="427"/>
      <c r="AF97" s="427"/>
      <c r="AG97" s="440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</row>
    <row r="98" spans="31:68" ht="11.25">
      <c r="AE98" s="427"/>
      <c r="AF98" s="427"/>
      <c r="AG98" s="440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</row>
    <row r="99" spans="31:68" ht="11.25">
      <c r="AE99" s="427"/>
      <c r="AF99" s="427"/>
      <c r="AG99" s="440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</row>
    <row r="100" spans="31:68" ht="11.25">
      <c r="AE100" s="427"/>
      <c r="AF100" s="427"/>
      <c r="AG100" s="440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</row>
    <row r="101" spans="31:68" ht="11.25">
      <c r="AE101" s="427"/>
      <c r="AF101" s="427"/>
      <c r="AG101" s="440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</row>
    <row r="102" spans="31:68" ht="11.25">
      <c r="AE102" s="427"/>
      <c r="AF102" s="427"/>
      <c r="AG102" s="440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</row>
    <row r="103" spans="31:68" ht="11.25">
      <c r="AE103" s="427"/>
      <c r="AF103" s="427"/>
      <c r="AG103" s="440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/>
      <c r="BN103" s="427"/>
      <c r="BO103" s="427"/>
      <c r="BP103" s="427"/>
    </row>
    <row r="104" spans="31:68" ht="11.25">
      <c r="AE104" s="427"/>
      <c r="AF104" s="427"/>
      <c r="AG104" s="440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  <c r="AT104" s="427"/>
      <c r="AU104" s="427"/>
      <c r="AV104" s="427"/>
      <c r="AW104" s="427"/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/>
      <c r="BN104" s="427"/>
      <c r="BO104" s="427"/>
      <c r="BP104" s="427"/>
    </row>
    <row r="105" spans="31:68" ht="11.25">
      <c r="AE105" s="427"/>
      <c r="AF105" s="427"/>
      <c r="AG105" s="440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  <c r="AT105" s="427"/>
      <c r="AU105" s="427"/>
      <c r="AV105" s="427"/>
      <c r="AW105" s="427"/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</row>
    <row r="106" spans="31:68" ht="11.25">
      <c r="AE106" s="427"/>
      <c r="AF106" s="427"/>
      <c r="AG106" s="440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</row>
    <row r="107" spans="31:68" ht="11.25">
      <c r="AE107" s="427"/>
      <c r="AF107" s="427"/>
      <c r="AG107" s="440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</row>
    <row r="108" spans="31:68" ht="11.25">
      <c r="AE108" s="427"/>
      <c r="AF108" s="427"/>
      <c r="AG108" s="440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</row>
    <row r="109" spans="31:68" ht="11.25">
      <c r="AE109" s="427"/>
      <c r="AF109" s="427"/>
      <c r="AG109" s="440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</row>
    <row r="110" spans="31:68" ht="11.25">
      <c r="AE110" s="427"/>
      <c r="AF110" s="427"/>
      <c r="AG110" s="440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</row>
    <row r="111" spans="31:68" ht="11.25">
      <c r="AE111" s="427"/>
      <c r="AF111" s="427"/>
      <c r="AG111" s="440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</row>
    <row r="112" spans="31:68" ht="11.25">
      <c r="AE112" s="427"/>
      <c r="AF112" s="427"/>
      <c r="AG112" s="440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</row>
    <row r="113" spans="31:68" ht="11.25">
      <c r="AE113" s="427"/>
      <c r="AF113" s="427"/>
      <c r="AG113" s="440"/>
      <c r="AH113" s="427"/>
      <c r="AI113" s="427"/>
      <c r="AJ113" s="427"/>
      <c r="AK113" s="427"/>
      <c r="AL113" s="427"/>
      <c r="AM113" s="427"/>
      <c r="AN113" s="427"/>
      <c r="AO113" s="427"/>
      <c r="AP113" s="427"/>
      <c r="AQ113" s="427"/>
      <c r="AR113" s="427"/>
      <c r="AS113" s="427"/>
      <c r="AT113" s="427"/>
      <c r="AU113" s="427"/>
      <c r="AV113" s="427"/>
      <c r="AW113" s="427"/>
      <c r="AX113" s="427"/>
      <c r="AY113" s="427"/>
      <c r="AZ113" s="427"/>
      <c r="BA113" s="427"/>
      <c r="BB113" s="427"/>
      <c r="BC113" s="427"/>
      <c r="BD113" s="427"/>
      <c r="BE113" s="427"/>
      <c r="BF113" s="427"/>
      <c r="BG113" s="427"/>
      <c r="BH113" s="427"/>
      <c r="BI113" s="427"/>
      <c r="BJ113" s="427"/>
      <c r="BK113" s="427"/>
      <c r="BL113" s="427"/>
      <c r="BM113" s="427"/>
      <c r="BN113" s="427"/>
      <c r="BO113" s="427"/>
      <c r="BP113" s="427"/>
    </row>
    <row r="114" spans="31:68" ht="11.25">
      <c r="AE114" s="427"/>
      <c r="AF114" s="427"/>
      <c r="AG114" s="440"/>
      <c r="AH114" s="427"/>
      <c r="AI114" s="427"/>
      <c r="AJ114" s="427"/>
      <c r="AK114" s="427"/>
      <c r="AL114" s="427"/>
      <c r="AM114" s="427"/>
      <c r="AN114" s="427"/>
      <c r="AO114" s="427"/>
      <c r="AP114" s="427"/>
      <c r="AQ114" s="427"/>
      <c r="AR114" s="427"/>
      <c r="AS114" s="427"/>
      <c r="AT114" s="427"/>
      <c r="AU114" s="427"/>
      <c r="AV114" s="427"/>
      <c r="AW114" s="427"/>
      <c r="AX114" s="427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7"/>
      <c r="BM114" s="427"/>
      <c r="BN114" s="427"/>
      <c r="BO114" s="427"/>
      <c r="BP114" s="427"/>
    </row>
    <row r="115" spans="31:68" ht="11.25">
      <c r="AE115" s="427"/>
      <c r="AF115" s="427"/>
      <c r="AG115" s="440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  <c r="AT115" s="427"/>
      <c r="AU115" s="427"/>
      <c r="AV115" s="427"/>
      <c r="AW115" s="427"/>
      <c r="AX115" s="427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7"/>
      <c r="BM115" s="427"/>
      <c r="BN115" s="427"/>
      <c r="BO115" s="427"/>
      <c r="BP115" s="427"/>
    </row>
    <row r="116" spans="31:68" ht="11.25">
      <c r="AE116" s="427"/>
      <c r="AF116" s="427"/>
      <c r="AG116" s="440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  <c r="AT116" s="427"/>
      <c r="AU116" s="427"/>
      <c r="AV116" s="427"/>
      <c r="AW116" s="427"/>
      <c r="AX116" s="427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7"/>
      <c r="BM116" s="427"/>
      <c r="BN116" s="427"/>
      <c r="BO116" s="427"/>
      <c r="BP116" s="427"/>
    </row>
    <row r="117" spans="31:68" ht="11.25">
      <c r="AE117" s="427"/>
      <c r="AF117" s="427"/>
      <c r="AG117" s="440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  <c r="AT117" s="427"/>
      <c r="AU117" s="427"/>
      <c r="AV117" s="427"/>
      <c r="AW117" s="427"/>
      <c r="AX117" s="427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</row>
    <row r="118" spans="31:68" ht="11.25">
      <c r="AE118" s="427"/>
      <c r="AF118" s="427"/>
      <c r="AG118" s="440"/>
      <c r="AH118" s="427"/>
      <c r="AI118" s="427"/>
      <c r="AJ118" s="427"/>
      <c r="AK118" s="427"/>
      <c r="AL118" s="427"/>
      <c r="AM118" s="427"/>
      <c r="AN118" s="427"/>
      <c r="AO118" s="427"/>
      <c r="AP118" s="427"/>
      <c r="AQ118" s="427"/>
      <c r="AR118" s="427"/>
      <c r="AS118" s="427"/>
      <c r="AT118" s="427"/>
      <c r="AU118" s="427"/>
      <c r="AV118" s="427"/>
      <c r="AW118" s="427"/>
      <c r="AX118" s="427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7"/>
    </row>
    <row r="119" spans="31:68" ht="11.25">
      <c r="AE119" s="427"/>
      <c r="AF119" s="427"/>
      <c r="AG119" s="440"/>
      <c r="AH119" s="427"/>
      <c r="AI119" s="427"/>
      <c r="AJ119" s="427"/>
      <c r="AK119" s="427"/>
      <c r="AL119" s="427"/>
      <c r="AM119" s="427"/>
      <c r="AN119" s="427"/>
      <c r="AO119" s="427"/>
      <c r="AP119" s="427"/>
      <c r="AQ119" s="427"/>
      <c r="AR119" s="427"/>
      <c r="AS119" s="427"/>
      <c r="AT119" s="427"/>
      <c r="AU119" s="427"/>
      <c r="AV119" s="427"/>
      <c r="AW119" s="427"/>
      <c r="AX119" s="427"/>
      <c r="AY119" s="427"/>
      <c r="AZ119" s="427"/>
      <c r="BA119" s="427"/>
      <c r="BB119" s="427"/>
      <c r="BC119" s="427"/>
      <c r="BD119" s="427"/>
      <c r="BE119" s="427"/>
      <c r="BF119" s="427"/>
      <c r="BG119" s="427"/>
      <c r="BH119" s="427"/>
      <c r="BI119" s="427"/>
      <c r="BJ119" s="427"/>
      <c r="BK119" s="427"/>
      <c r="BL119" s="427"/>
      <c r="BM119" s="427"/>
      <c r="BN119" s="427"/>
      <c r="BO119" s="427"/>
      <c r="BP119" s="427"/>
    </row>
    <row r="120" spans="31:68" ht="11.25">
      <c r="AE120" s="427"/>
      <c r="AF120" s="427"/>
      <c r="AG120" s="440"/>
      <c r="AH120" s="427"/>
      <c r="AI120" s="427"/>
      <c r="AJ120" s="427"/>
      <c r="AK120" s="427"/>
      <c r="AL120" s="427"/>
      <c r="AM120" s="427"/>
      <c r="AN120" s="427"/>
      <c r="AO120" s="427"/>
      <c r="AP120" s="427"/>
      <c r="AQ120" s="427"/>
      <c r="AR120" s="427"/>
      <c r="AS120" s="427"/>
      <c r="AT120" s="427"/>
      <c r="AU120" s="427"/>
      <c r="AV120" s="427"/>
      <c r="AW120" s="427"/>
      <c r="AX120" s="427"/>
      <c r="AY120" s="427"/>
      <c r="AZ120" s="427"/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7"/>
      <c r="BM120" s="427"/>
      <c r="BN120" s="427"/>
      <c r="BO120" s="427"/>
      <c r="BP120" s="427"/>
    </row>
    <row r="121" spans="31:68" ht="11.25">
      <c r="AE121" s="427"/>
      <c r="AF121" s="427"/>
      <c r="AG121" s="440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</row>
    <row r="122" spans="31:68" ht="11.25">
      <c r="AE122" s="427"/>
      <c r="AF122" s="427"/>
      <c r="AG122" s="440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7"/>
      <c r="AR122" s="427"/>
      <c r="AS122" s="427"/>
      <c r="AT122" s="427"/>
      <c r="AU122" s="427"/>
      <c r="AV122" s="427"/>
      <c r="AW122" s="427"/>
      <c r="AX122" s="427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7"/>
    </row>
    <row r="123" spans="31:68" ht="11.25">
      <c r="AE123" s="427"/>
      <c r="AF123" s="427"/>
      <c r="AG123" s="440"/>
      <c r="AH123" s="427"/>
      <c r="AI123" s="427"/>
      <c r="AJ123" s="427"/>
      <c r="AK123" s="427"/>
      <c r="AL123" s="427"/>
      <c r="AM123" s="427"/>
      <c r="AN123" s="427"/>
      <c r="AO123" s="427"/>
      <c r="AP123" s="427"/>
      <c r="AQ123" s="427"/>
      <c r="AR123" s="427"/>
      <c r="AS123" s="427"/>
      <c r="AT123" s="427"/>
      <c r="AU123" s="427"/>
      <c r="AV123" s="427"/>
      <c r="AW123" s="427"/>
      <c r="AX123" s="427"/>
      <c r="AY123" s="427"/>
      <c r="AZ123" s="427"/>
      <c r="BA123" s="427"/>
      <c r="BB123" s="427"/>
      <c r="BC123" s="427"/>
      <c r="BD123" s="427"/>
      <c r="BE123" s="427"/>
      <c r="BF123" s="427"/>
      <c r="BG123" s="427"/>
      <c r="BH123" s="427"/>
      <c r="BI123" s="427"/>
      <c r="BJ123" s="427"/>
      <c r="BK123" s="427"/>
      <c r="BL123" s="427"/>
      <c r="BM123" s="427"/>
      <c r="BN123" s="427"/>
      <c r="BO123" s="427"/>
      <c r="BP123" s="427"/>
    </row>
    <row r="124" spans="31:68" ht="11.25">
      <c r="AE124" s="427"/>
      <c r="AF124" s="427"/>
      <c r="AG124" s="440"/>
      <c r="AH124" s="427"/>
      <c r="AI124" s="427"/>
      <c r="AJ124" s="427"/>
      <c r="AK124" s="427"/>
      <c r="AL124" s="427"/>
      <c r="AM124" s="427"/>
      <c r="AN124" s="427"/>
      <c r="AO124" s="427"/>
      <c r="AP124" s="427"/>
      <c r="AQ124" s="427"/>
      <c r="AR124" s="427"/>
      <c r="AS124" s="427"/>
      <c r="AT124" s="427"/>
      <c r="AU124" s="427"/>
      <c r="AV124" s="427"/>
      <c r="AW124" s="427"/>
      <c r="AX124" s="427"/>
      <c r="AY124" s="427"/>
      <c r="AZ124" s="427"/>
      <c r="BA124" s="427"/>
      <c r="BB124" s="427"/>
      <c r="BC124" s="427"/>
      <c r="BD124" s="427"/>
      <c r="BE124" s="427"/>
      <c r="BF124" s="427"/>
      <c r="BG124" s="427"/>
      <c r="BH124" s="427"/>
      <c r="BI124" s="427"/>
      <c r="BJ124" s="427"/>
      <c r="BK124" s="427"/>
      <c r="BL124" s="427"/>
      <c r="BM124" s="427"/>
      <c r="BN124" s="427"/>
      <c r="BO124" s="427"/>
      <c r="BP124" s="427"/>
    </row>
    <row r="125" spans="31:68" ht="11.25">
      <c r="AE125" s="427"/>
      <c r="AF125" s="427"/>
      <c r="AG125" s="440"/>
      <c r="AH125" s="427"/>
      <c r="AI125" s="427"/>
      <c r="AJ125" s="427"/>
      <c r="AK125" s="427"/>
      <c r="AL125" s="427"/>
      <c r="AM125" s="427"/>
      <c r="AN125" s="427"/>
      <c r="AO125" s="427"/>
      <c r="AP125" s="427"/>
      <c r="AQ125" s="427"/>
      <c r="AR125" s="427"/>
      <c r="AS125" s="427"/>
      <c r="AT125" s="427"/>
      <c r="AU125" s="427"/>
      <c r="AV125" s="427"/>
      <c r="AW125" s="427"/>
      <c r="AX125" s="427"/>
      <c r="AY125" s="427"/>
      <c r="AZ125" s="427"/>
      <c r="BA125" s="427"/>
      <c r="BB125" s="427"/>
      <c r="BC125" s="427"/>
      <c r="BD125" s="427"/>
      <c r="BE125" s="427"/>
      <c r="BF125" s="427"/>
      <c r="BG125" s="427"/>
      <c r="BH125" s="427"/>
      <c r="BI125" s="427"/>
      <c r="BJ125" s="427"/>
      <c r="BK125" s="427"/>
      <c r="BL125" s="427"/>
      <c r="BM125" s="427"/>
      <c r="BN125" s="427"/>
      <c r="BO125" s="427"/>
      <c r="BP125" s="427"/>
    </row>
    <row r="126" spans="31:68" ht="11.25">
      <c r="AE126" s="427"/>
      <c r="AF126" s="427"/>
      <c r="AG126" s="440"/>
      <c r="AH126" s="427"/>
      <c r="AI126" s="427"/>
      <c r="AJ126" s="427"/>
      <c r="AK126" s="427"/>
      <c r="AL126" s="427"/>
      <c r="AM126" s="427"/>
      <c r="AN126" s="427"/>
      <c r="AO126" s="427"/>
      <c r="AP126" s="427"/>
      <c r="AQ126" s="427"/>
      <c r="AR126" s="427"/>
      <c r="AS126" s="427"/>
      <c r="AT126" s="427"/>
      <c r="AU126" s="427"/>
      <c r="AV126" s="427"/>
      <c r="AW126" s="427"/>
      <c r="AX126" s="427"/>
      <c r="AY126" s="427"/>
      <c r="AZ126" s="427"/>
      <c r="BA126" s="427"/>
      <c r="BB126" s="427"/>
      <c r="BC126" s="427"/>
      <c r="BD126" s="427"/>
      <c r="BE126" s="427"/>
      <c r="BF126" s="427"/>
      <c r="BG126" s="427"/>
      <c r="BH126" s="427"/>
      <c r="BI126" s="427"/>
      <c r="BJ126" s="427"/>
      <c r="BK126" s="427"/>
      <c r="BL126" s="427"/>
      <c r="BM126" s="427"/>
      <c r="BN126" s="427"/>
      <c r="BO126" s="427"/>
      <c r="BP126" s="427"/>
    </row>
    <row r="127" spans="31:68" ht="11.25">
      <c r="AE127" s="427"/>
      <c r="AF127" s="427"/>
      <c r="AG127" s="440"/>
      <c r="AH127" s="427"/>
      <c r="AI127" s="427"/>
      <c r="AJ127" s="427"/>
      <c r="AK127" s="427"/>
      <c r="AL127" s="427"/>
      <c r="AM127" s="427"/>
      <c r="AN127" s="427"/>
      <c r="AO127" s="427"/>
      <c r="AP127" s="427"/>
      <c r="AQ127" s="427"/>
      <c r="AR127" s="427"/>
      <c r="AS127" s="427"/>
      <c r="AT127" s="427"/>
      <c r="AU127" s="427"/>
      <c r="AV127" s="427"/>
      <c r="AW127" s="427"/>
      <c r="AX127" s="427"/>
      <c r="AY127" s="427"/>
      <c r="AZ127" s="427"/>
      <c r="BA127" s="427"/>
      <c r="BB127" s="427"/>
      <c r="BC127" s="427"/>
      <c r="BD127" s="427"/>
      <c r="BE127" s="427"/>
      <c r="BF127" s="427"/>
      <c r="BG127" s="427"/>
      <c r="BH127" s="427"/>
      <c r="BI127" s="427"/>
      <c r="BJ127" s="427"/>
      <c r="BK127" s="427"/>
      <c r="BL127" s="427"/>
      <c r="BM127" s="427"/>
      <c r="BN127" s="427"/>
      <c r="BO127" s="427"/>
      <c r="BP127" s="427"/>
    </row>
    <row r="128" spans="31:68" ht="11.25">
      <c r="AE128" s="427"/>
      <c r="AF128" s="427"/>
      <c r="AG128" s="440"/>
      <c r="AH128" s="427"/>
      <c r="AI128" s="427"/>
      <c r="AJ128" s="427"/>
      <c r="AK128" s="427"/>
      <c r="AL128" s="427"/>
      <c r="AM128" s="427"/>
      <c r="AN128" s="427"/>
      <c r="AO128" s="427"/>
      <c r="AP128" s="427"/>
      <c r="AQ128" s="427"/>
      <c r="AR128" s="427"/>
      <c r="AS128" s="427"/>
      <c r="AT128" s="427"/>
      <c r="AU128" s="427"/>
      <c r="AV128" s="427"/>
      <c r="AW128" s="427"/>
      <c r="AX128" s="427"/>
      <c r="AY128" s="427"/>
      <c r="AZ128" s="427"/>
      <c r="BA128" s="427"/>
      <c r="BB128" s="427"/>
      <c r="BC128" s="427"/>
      <c r="BD128" s="427"/>
      <c r="BE128" s="427"/>
      <c r="BF128" s="427"/>
      <c r="BG128" s="427"/>
      <c r="BH128" s="427"/>
      <c r="BI128" s="427"/>
      <c r="BJ128" s="427"/>
      <c r="BK128" s="427"/>
      <c r="BL128" s="427"/>
      <c r="BM128" s="427"/>
      <c r="BN128" s="427"/>
      <c r="BO128" s="427"/>
      <c r="BP128" s="427"/>
    </row>
    <row r="129" spans="31:68" ht="11.25">
      <c r="AE129" s="427"/>
      <c r="AF129" s="427"/>
      <c r="AG129" s="440"/>
      <c r="AH129" s="427"/>
      <c r="AI129" s="427"/>
      <c r="AJ129" s="427"/>
      <c r="AK129" s="427"/>
      <c r="AL129" s="427"/>
      <c r="AM129" s="427"/>
      <c r="AN129" s="427"/>
      <c r="AO129" s="427"/>
      <c r="AP129" s="427"/>
      <c r="AQ129" s="427"/>
      <c r="AR129" s="427"/>
      <c r="AS129" s="427"/>
      <c r="AT129" s="427"/>
      <c r="AU129" s="427"/>
      <c r="AV129" s="427"/>
      <c r="AW129" s="427"/>
      <c r="AX129" s="427"/>
      <c r="AY129" s="427"/>
      <c r="AZ129" s="427"/>
      <c r="BA129" s="427"/>
      <c r="BB129" s="427"/>
      <c r="BC129" s="427"/>
      <c r="BD129" s="427"/>
      <c r="BE129" s="427"/>
      <c r="BF129" s="427"/>
      <c r="BG129" s="427"/>
      <c r="BH129" s="427"/>
      <c r="BI129" s="427"/>
      <c r="BJ129" s="427"/>
      <c r="BK129" s="427"/>
      <c r="BL129" s="427"/>
      <c r="BM129" s="427"/>
      <c r="BN129" s="427"/>
      <c r="BO129" s="427"/>
      <c r="BP129" s="427"/>
    </row>
    <row r="130" spans="31:68" ht="11.25">
      <c r="AE130" s="427"/>
      <c r="AF130" s="427"/>
      <c r="AG130" s="440"/>
      <c r="AH130" s="427"/>
      <c r="AI130" s="427"/>
      <c r="AJ130" s="427"/>
      <c r="AK130" s="427"/>
      <c r="AL130" s="427"/>
      <c r="AM130" s="427"/>
      <c r="AN130" s="427"/>
      <c r="AO130" s="427"/>
      <c r="AP130" s="427"/>
      <c r="AQ130" s="427"/>
      <c r="AR130" s="427"/>
      <c r="AS130" s="427"/>
      <c r="AT130" s="427"/>
      <c r="AU130" s="427"/>
      <c r="AV130" s="427"/>
      <c r="AW130" s="427"/>
      <c r="AX130" s="427"/>
      <c r="AY130" s="427"/>
      <c r="AZ130" s="427"/>
      <c r="BA130" s="427"/>
      <c r="BB130" s="427"/>
      <c r="BC130" s="427"/>
      <c r="BD130" s="427"/>
      <c r="BE130" s="427"/>
      <c r="BF130" s="427"/>
      <c r="BG130" s="427"/>
      <c r="BH130" s="427"/>
      <c r="BI130" s="427"/>
      <c r="BJ130" s="427"/>
      <c r="BK130" s="427"/>
      <c r="BL130" s="427"/>
      <c r="BM130" s="427"/>
      <c r="BN130" s="427"/>
      <c r="BO130" s="427"/>
      <c r="BP130" s="427"/>
    </row>
    <row r="131" spans="31:68" ht="11.25">
      <c r="AE131" s="427"/>
      <c r="AF131" s="427"/>
      <c r="AG131" s="440"/>
      <c r="AH131" s="427"/>
      <c r="AI131" s="427"/>
      <c r="AJ131" s="427"/>
      <c r="AK131" s="427"/>
      <c r="AL131" s="427"/>
      <c r="AM131" s="427"/>
      <c r="AN131" s="427"/>
      <c r="AO131" s="427"/>
      <c r="AP131" s="427"/>
      <c r="AQ131" s="427"/>
      <c r="AR131" s="427"/>
      <c r="AS131" s="427"/>
      <c r="AT131" s="427"/>
      <c r="AU131" s="427"/>
      <c r="AV131" s="427"/>
      <c r="AW131" s="427"/>
      <c r="AX131" s="427"/>
      <c r="AY131" s="427"/>
      <c r="AZ131" s="427"/>
      <c r="BA131" s="427"/>
      <c r="BB131" s="427"/>
      <c r="BC131" s="427"/>
      <c r="BD131" s="427"/>
      <c r="BE131" s="427"/>
      <c r="BF131" s="427"/>
      <c r="BG131" s="427"/>
      <c r="BH131" s="427"/>
      <c r="BI131" s="427"/>
      <c r="BJ131" s="427"/>
      <c r="BK131" s="427"/>
      <c r="BL131" s="427"/>
      <c r="BM131" s="427"/>
      <c r="BN131" s="427"/>
      <c r="BO131" s="427"/>
      <c r="BP131" s="427"/>
    </row>
    <row r="132" spans="31:68" ht="11.25">
      <c r="AE132" s="427"/>
      <c r="AF132" s="427"/>
      <c r="AG132" s="440"/>
      <c r="AH132" s="427"/>
      <c r="AI132" s="427"/>
      <c r="AJ132" s="427"/>
      <c r="AK132" s="427"/>
      <c r="AL132" s="427"/>
      <c r="AM132" s="427"/>
      <c r="AN132" s="427"/>
      <c r="AO132" s="427"/>
      <c r="AP132" s="427"/>
      <c r="AQ132" s="427"/>
      <c r="AR132" s="427"/>
      <c r="AS132" s="427"/>
      <c r="AT132" s="427"/>
      <c r="AU132" s="427"/>
      <c r="AV132" s="427"/>
      <c r="AW132" s="427"/>
      <c r="AX132" s="427"/>
      <c r="AY132" s="427"/>
      <c r="AZ132" s="427"/>
      <c r="BA132" s="427"/>
      <c r="BB132" s="427"/>
      <c r="BC132" s="427"/>
      <c r="BD132" s="427"/>
      <c r="BE132" s="427"/>
      <c r="BF132" s="427"/>
      <c r="BG132" s="427"/>
      <c r="BH132" s="427"/>
      <c r="BI132" s="427"/>
      <c r="BJ132" s="427"/>
      <c r="BK132" s="427"/>
      <c r="BL132" s="427"/>
      <c r="BM132" s="427"/>
      <c r="BN132" s="427"/>
      <c r="BO132" s="427"/>
      <c r="BP132" s="427"/>
    </row>
    <row r="133" spans="31:68" ht="11.25">
      <c r="AE133" s="427"/>
      <c r="AF133" s="427"/>
      <c r="AG133" s="440"/>
      <c r="AH133" s="427"/>
      <c r="AI133" s="427"/>
      <c r="AJ133" s="427"/>
      <c r="AK133" s="427"/>
      <c r="AL133" s="427"/>
      <c r="AM133" s="427"/>
      <c r="AN133" s="427"/>
      <c r="AO133" s="427"/>
      <c r="AP133" s="427"/>
      <c r="AQ133" s="427"/>
      <c r="AR133" s="427"/>
      <c r="AS133" s="427"/>
      <c r="AT133" s="427"/>
      <c r="AU133" s="427"/>
      <c r="AV133" s="427"/>
      <c r="AW133" s="427"/>
      <c r="AX133" s="427"/>
      <c r="AY133" s="427"/>
      <c r="AZ133" s="427"/>
      <c r="BA133" s="427"/>
      <c r="BB133" s="427"/>
      <c r="BC133" s="427"/>
      <c r="BD133" s="427"/>
      <c r="BE133" s="427"/>
      <c r="BF133" s="427"/>
      <c r="BG133" s="427"/>
      <c r="BH133" s="427"/>
      <c r="BI133" s="427"/>
      <c r="BJ133" s="427"/>
      <c r="BK133" s="427"/>
      <c r="BL133" s="427"/>
      <c r="BM133" s="427"/>
      <c r="BN133" s="427"/>
      <c r="BO133" s="427"/>
      <c r="BP133" s="427"/>
    </row>
    <row r="134" spans="31:68" ht="11.25">
      <c r="AE134" s="427"/>
      <c r="AF134" s="427"/>
      <c r="AG134" s="440"/>
      <c r="AH134" s="427"/>
      <c r="AI134" s="427"/>
      <c r="AJ134" s="427"/>
      <c r="AK134" s="427"/>
      <c r="AL134" s="427"/>
      <c r="AM134" s="427"/>
      <c r="AN134" s="427"/>
      <c r="AO134" s="427"/>
      <c r="AP134" s="427"/>
      <c r="AQ134" s="427"/>
      <c r="AR134" s="427"/>
      <c r="AS134" s="427"/>
      <c r="AT134" s="427"/>
      <c r="AU134" s="427"/>
      <c r="AV134" s="427"/>
      <c r="AW134" s="427"/>
      <c r="AX134" s="427"/>
      <c r="AY134" s="427"/>
      <c r="AZ134" s="427"/>
      <c r="BA134" s="427"/>
      <c r="BB134" s="427"/>
      <c r="BC134" s="427"/>
      <c r="BD134" s="427"/>
      <c r="BE134" s="427"/>
      <c r="BF134" s="427"/>
      <c r="BG134" s="427"/>
      <c r="BH134" s="427"/>
      <c r="BI134" s="427"/>
      <c r="BJ134" s="427"/>
      <c r="BK134" s="427"/>
      <c r="BL134" s="427"/>
      <c r="BM134" s="427"/>
      <c r="BN134" s="427"/>
      <c r="BO134" s="427"/>
      <c r="BP134" s="427"/>
    </row>
    <row r="135" spans="31:68" ht="11.25">
      <c r="AE135" s="427"/>
      <c r="AF135" s="427"/>
      <c r="AG135" s="440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7"/>
      <c r="BJ135" s="427"/>
      <c r="BK135" s="427"/>
      <c r="BL135" s="427"/>
      <c r="BM135" s="427"/>
      <c r="BN135" s="427"/>
      <c r="BO135" s="427"/>
      <c r="BP135" s="427"/>
    </row>
    <row r="136" spans="31:68" ht="11.25">
      <c r="AE136" s="427"/>
      <c r="AF136" s="427"/>
      <c r="AG136" s="440"/>
      <c r="AH136" s="427"/>
      <c r="AI136" s="427"/>
      <c r="AJ136" s="427"/>
      <c r="AK136" s="427"/>
      <c r="AL136" s="427"/>
      <c r="AM136" s="427"/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</row>
    <row r="137" spans="31:68" ht="11.25">
      <c r="AE137" s="427"/>
      <c r="AF137" s="427"/>
      <c r="AG137" s="440"/>
      <c r="AH137" s="427"/>
      <c r="AI137" s="427"/>
      <c r="AJ137" s="427"/>
      <c r="AK137" s="427"/>
      <c r="AL137" s="427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</row>
    <row r="138" spans="31:68" ht="11.25">
      <c r="AE138" s="427"/>
      <c r="AF138" s="427"/>
      <c r="AG138" s="440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7"/>
      <c r="BN138" s="427"/>
      <c r="BO138" s="427"/>
      <c r="BP138" s="427"/>
    </row>
    <row r="139" spans="31:68" ht="11.25">
      <c r="AE139" s="427"/>
      <c r="AF139" s="427"/>
      <c r="AG139" s="440"/>
      <c r="AH139" s="427"/>
      <c r="AI139" s="427"/>
      <c r="AJ139" s="427"/>
      <c r="AK139" s="427"/>
      <c r="AL139" s="427"/>
      <c r="AM139" s="427"/>
      <c r="AN139" s="427"/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/>
      <c r="BN139" s="427"/>
      <c r="BO139" s="427"/>
      <c r="BP139" s="427"/>
    </row>
    <row r="140" spans="31:68" ht="11.25">
      <c r="AE140" s="427"/>
      <c r="AF140" s="427"/>
      <c r="AG140" s="440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</row>
    <row r="141" spans="31:68" ht="11.25">
      <c r="AE141" s="427"/>
      <c r="AF141" s="427"/>
      <c r="AG141" s="440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/>
      <c r="BN141" s="427"/>
      <c r="BO141" s="427"/>
      <c r="BP141" s="427"/>
    </row>
    <row r="142" spans="31:68" ht="11.25">
      <c r="AE142" s="427"/>
      <c r="AF142" s="427"/>
      <c r="AG142" s="440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</row>
    <row r="143" spans="31:68" ht="11.25">
      <c r="AE143" s="427"/>
      <c r="AF143" s="427"/>
      <c r="AG143" s="440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  <c r="AT143" s="427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  <c r="BJ143" s="427"/>
      <c r="BK143" s="427"/>
      <c r="BL143" s="427"/>
      <c r="BM143" s="427"/>
      <c r="BN143" s="427"/>
      <c r="BO143" s="427"/>
      <c r="BP143" s="427"/>
    </row>
    <row r="144" spans="31:68" ht="11.25">
      <c r="AE144" s="427"/>
      <c r="AF144" s="427"/>
      <c r="AG144" s="440"/>
      <c r="AH144" s="427"/>
      <c r="AI144" s="427"/>
      <c r="AJ144" s="427"/>
      <c r="AK144" s="427"/>
      <c r="AL144" s="427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</row>
    <row r="145" spans="31:68" ht="11.25">
      <c r="AE145" s="427"/>
      <c r="AF145" s="427"/>
      <c r="AG145" s="440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  <c r="BJ145" s="427"/>
      <c r="BK145" s="427"/>
      <c r="BL145" s="427"/>
      <c r="BM145" s="427"/>
      <c r="BN145" s="427"/>
      <c r="BO145" s="427"/>
      <c r="BP145" s="427"/>
    </row>
    <row r="146" spans="31:68" ht="11.25">
      <c r="AE146" s="427"/>
      <c r="AF146" s="427"/>
      <c r="AG146" s="440"/>
      <c r="AH146" s="427"/>
      <c r="AI146" s="427"/>
      <c r="AJ146" s="427"/>
      <c r="AK146" s="427"/>
      <c r="AL146" s="427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7"/>
      <c r="BB146" s="427"/>
      <c r="BC146" s="427"/>
      <c r="BD146" s="427"/>
      <c r="BE146" s="427"/>
      <c r="BF146" s="427"/>
      <c r="BG146" s="427"/>
      <c r="BH146" s="427"/>
      <c r="BI146" s="427"/>
      <c r="BJ146" s="427"/>
      <c r="BK146" s="427"/>
      <c r="BL146" s="427"/>
      <c r="BM146" s="427"/>
      <c r="BN146" s="427"/>
      <c r="BO146" s="427"/>
      <c r="BP146" s="427"/>
    </row>
    <row r="147" spans="31:68" ht="11.25">
      <c r="AE147" s="427"/>
      <c r="AF147" s="427"/>
      <c r="AG147" s="440"/>
      <c r="AH147" s="427"/>
      <c r="AI147" s="427"/>
      <c r="AJ147" s="427"/>
      <c r="AK147" s="427"/>
      <c r="AL147" s="427"/>
      <c r="AM147" s="427"/>
      <c r="AN147" s="427"/>
      <c r="AO147" s="427"/>
      <c r="AP147" s="427"/>
      <c r="AQ147" s="427"/>
      <c r="AR147" s="427"/>
      <c r="AS147" s="427"/>
      <c r="AT147" s="427"/>
      <c r="AU147" s="427"/>
      <c r="AV147" s="427"/>
      <c r="AW147" s="427"/>
      <c r="AX147" s="427"/>
      <c r="AY147" s="427"/>
      <c r="AZ147" s="427"/>
      <c r="BA147" s="427"/>
      <c r="BB147" s="427"/>
      <c r="BC147" s="427"/>
      <c r="BD147" s="427"/>
      <c r="BE147" s="427"/>
      <c r="BF147" s="427"/>
      <c r="BG147" s="427"/>
      <c r="BH147" s="427"/>
      <c r="BI147" s="427"/>
      <c r="BJ147" s="427"/>
      <c r="BK147" s="427"/>
      <c r="BL147" s="427"/>
      <c r="BM147" s="427"/>
      <c r="BN147" s="427"/>
      <c r="BO147" s="427"/>
      <c r="BP147" s="427"/>
    </row>
    <row r="148" spans="31:68" ht="11.25">
      <c r="AE148" s="427"/>
      <c r="AF148" s="427"/>
      <c r="AG148" s="440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  <c r="AT148" s="427"/>
      <c r="AU148" s="427"/>
      <c r="AV148" s="427"/>
      <c r="AW148" s="427"/>
      <c r="AX148" s="427"/>
      <c r="AY148" s="427"/>
      <c r="AZ148" s="427"/>
      <c r="BA148" s="427"/>
      <c r="BB148" s="427"/>
      <c r="BC148" s="427"/>
      <c r="BD148" s="427"/>
      <c r="BE148" s="427"/>
      <c r="BF148" s="427"/>
      <c r="BG148" s="427"/>
      <c r="BH148" s="427"/>
      <c r="BI148" s="427"/>
      <c r="BJ148" s="427"/>
      <c r="BK148" s="427"/>
      <c r="BL148" s="427"/>
      <c r="BM148" s="427"/>
      <c r="BN148" s="427"/>
      <c r="BO148" s="427"/>
      <c r="BP148" s="427"/>
    </row>
    <row r="149" spans="31:68" ht="11.25">
      <c r="AE149" s="427"/>
      <c r="AF149" s="427"/>
      <c r="AG149" s="440"/>
      <c r="AH149" s="427"/>
      <c r="AI149" s="427"/>
      <c r="AJ149" s="427"/>
      <c r="AK149" s="427"/>
      <c r="AL149" s="427"/>
      <c r="AM149" s="427"/>
      <c r="AN149" s="427"/>
      <c r="AO149" s="427"/>
      <c r="AP149" s="427"/>
      <c r="AQ149" s="427"/>
      <c r="AR149" s="427"/>
      <c r="AS149" s="427"/>
      <c r="AT149" s="427"/>
      <c r="AU149" s="427"/>
      <c r="AV149" s="427"/>
      <c r="AW149" s="427"/>
      <c r="AX149" s="427"/>
      <c r="AY149" s="427"/>
      <c r="AZ149" s="427"/>
      <c r="BA149" s="427"/>
      <c r="BB149" s="427"/>
      <c r="BC149" s="427"/>
      <c r="BD149" s="427"/>
      <c r="BE149" s="427"/>
      <c r="BF149" s="427"/>
      <c r="BG149" s="427"/>
      <c r="BH149" s="427"/>
      <c r="BI149" s="427"/>
      <c r="BJ149" s="427"/>
      <c r="BK149" s="427"/>
      <c r="BL149" s="427"/>
      <c r="BM149" s="427"/>
      <c r="BN149" s="427"/>
      <c r="BO149" s="427"/>
      <c r="BP149" s="427"/>
    </row>
    <row r="150" spans="31:68" ht="11.25">
      <c r="AE150" s="427"/>
      <c r="AF150" s="427"/>
      <c r="AG150" s="440"/>
      <c r="AH150" s="427"/>
      <c r="AI150" s="427"/>
      <c r="AJ150" s="427"/>
      <c r="AK150" s="427"/>
      <c r="AL150" s="427"/>
      <c r="AM150" s="427"/>
      <c r="AN150" s="427"/>
      <c r="AO150" s="427"/>
      <c r="AP150" s="427"/>
      <c r="AQ150" s="427"/>
      <c r="AR150" s="427"/>
      <c r="AS150" s="427"/>
      <c r="AT150" s="427"/>
      <c r="AU150" s="427"/>
      <c r="AV150" s="427"/>
      <c r="AW150" s="427"/>
      <c r="AX150" s="427"/>
      <c r="AY150" s="427"/>
      <c r="AZ150" s="427"/>
      <c r="BA150" s="427"/>
      <c r="BB150" s="427"/>
      <c r="BC150" s="427"/>
      <c r="BD150" s="427"/>
      <c r="BE150" s="427"/>
      <c r="BF150" s="427"/>
      <c r="BG150" s="427"/>
      <c r="BH150" s="427"/>
      <c r="BI150" s="427"/>
      <c r="BJ150" s="427"/>
      <c r="BK150" s="427"/>
      <c r="BL150" s="427"/>
      <c r="BM150" s="427"/>
      <c r="BN150" s="427"/>
      <c r="BO150" s="427"/>
      <c r="BP150" s="427"/>
    </row>
    <row r="151" spans="31:68" ht="11.25">
      <c r="AE151" s="427"/>
      <c r="AF151" s="427"/>
      <c r="AG151" s="440"/>
      <c r="AH151" s="427"/>
      <c r="AI151" s="427"/>
      <c r="AJ151" s="427"/>
      <c r="AK151" s="427"/>
      <c r="AL151" s="427"/>
      <c r="AM151" s="427"/>
      <c r="AN151" s="427"/>
      <c r="AO151" s="427"/>
      <c r="AP151" s="427"/>
      <c r="AQ151" s="427"/>
      <c r="AR151" s="427"/>
      <c r="AS151" s="427"/>
      <c r="AT151" s="427"/>
      <c r="AU151" s="427"/>
      <c r="AV151" s="427"/>
      <c r="AW151" s="427"/>
      <c r="AX151" s="427"/>
      <c r="AY151" s="427"/>
      <c r="AZ151" s="427"/>
      <c r="BA151" s="427"/>
      <c r="BB151" s="427"/>
      <c r="BC151" s="427"/>
      <c r="BD151" s="427"/>
      <c r="BE151" s="427"/>
      <c r="BF151" s="427"/>
      <c r="BG151" s="427"/>
      <c r="BH151" s="427"/>
      <c r="BI151" s="427"/>
      <c r="BJ151" s="427"/>
      <c r="BK151" s="427"/>
      <c r="BL151" s="427"/>
      <c r="BM151" s="427"/>
      <c r="BN151" s="427"/>
      <c r="BO151" s="427"/>
      <c r="BP151" s="427"/>
    </row>
    <row r="152" spans="31:68" ht="11.25">
      <c r="AE152" s="427"/>
      <c r="AF152" s="427"/>
      <c r="AG152" s="440"/>
      <c r="AH152" s="427"/>
      <c r="AI152" s="427"/>
      <c r="AJ152" s="427"/>
      <c r="AK152" s="427"/>
      <c r="AL152" s="427"/>
      <c r="AM152" s="427"/>
      <c r="AN152" s="427"/>
      <c r="AO152" s="427"/>
      <c r="AP152" s="427"/>
      <c r="AQ152" s="427"/>
      <c r="AR152" s="427"/>
      <c r="AS152" s="427"/>
      <c r="AT152" s="427"/>
      <c r="AU152" s="427"/>
      <c r="AV152" s="427"/>
      <c r="AW152" s="427"/>
      <c r="AX152" s="427"/>
      <c r="AY152" s="427"/>
      <c r="AZ152" s="427"/>
      <c r="BA152" s="427"/>
      <c r="BB152" s="427"/>
      <c r="BC152" s="427"/>
      <c r="BD152" s="427"/>
      <c r="BE152" s="427"/>
      <c r="BF152" s="427"/>
      <c r="BG152" s="427"/>
      <c r="BH152" s="427"/>
      <c r="BI152" s="427"/>
      <c r="BJ152" s="427"/>
      <c r="BK152" s="427"/>
      <c r="BL152" s="427"/>
      <c r="BM152" s="427"/>
      <c r="BN152" s="427"/>
      <c r="BO152" s="427"/>
      <c r="BP152" s="427"/>
    </row>
    <row r="153" spans="31:68" ht="11.25">
      <c r="AE153" s="427"/>
      <c r="AF153" s="427"/>
      <c r="AG153" s="440"/>
      <c r="AH153" s="427"/>
      <c r="AI153" s="427"/>
      <c r="AJ153" s="427"/>
      <c r="AK153" s="427"/>
      <c r="AL153" s="427"/>
      <c r="AM153" s="427"/>
      <c r="AN153" s="427"/>
      <c r="AO153" s="427"/>
      <c r="AP153" s="427"/>
      <c r="AQ153" s="427"/>
      <c r="AR153" s="427"/>
      <c r="AS153" s="427"/>
      <c r="AT153" s="427"/>
      <c r="AU153" s="427"/>
      <c r="AV153" s="427"/>
      <c r="AW153" s="427"/>
      <c r="AX153" s="427"/>
      <c r="AY153" s="427"/>
      <c r="AZ153" s="427"/>
      <c r="BA153" s="427"/>
      <c r="BB153" s="427"/>
      <c r="BC153" s="427"/>
      <c r="BD153" s="427"/>
      <c r="BE153" s="427"/>
      <c r="BF153" s="427"/>
      <c r="BG153" s="427"/>
      <c r="BH153" s="427"/>
      <c r="BI153" s="427"/>
      <c r="BJ153" s="427"/>
      <c r="BK153" s="427"/>
      <c r="BL153" s="427"/>
      <c r="BM153" s="427"/>
      <c r="BN153" s="427"/>
      <c r="BO153" s="427"/>
      <c r="BP153" s="427"/>
    </row>
    <row r="154" spans="31:68" ht="11.25">
      <c r="AE154" s="427"/>
      <c r="AF154" s="427"/>
      <c r="AG154" s="440"/>
      <c r="AH154" s="427"/>
      <c r="AI154" s="427"/>
      <c r="AJ154" s="427"/>
      <c r="AK154" s="427"/>
      <c r="AL154" s="427"/>
      <c r="AM154" s="427"/>
      <c r="AN154" s="427"/>
      <c r="AO154" s="427"/>
      <c r="AP154" s="427"/>
      <c r="AQ154" s="427"/>
      <c r="AR154" s="427"/>
      <c r="AS154" s="427"/>
      <c r="AT154" s="427"/>
      <c r="AU154" s="427"/>
      <c r="AV154" s="427"/>
      <c r="AW154" s="427"/>
      <c r="AX154" s="427"/>
      <c r="AY154" s="427"/>
      <c r="AZ154" s="427"/>
      <c r="BA154" s="427"/>
      <c r="BB154" s="427"/>
      <c r="BC154" s="427"/>
      <c r="BD154" s="427"/>
      <c r="BE154" s="427"/>
      <c r="BF154" s="427"/>
      <c r="BG154" s="427"/>
      <c r="BH154" s="427"/>
      <c r="BI154" s="427"/>
      <c r="BJ154" s="427"/>
      <c r="BK154" s="427"/>
      <c r="BL154" s="427"/>
      <c r="BM154" s="427"/>
      <c r="BN154" s="427"/>
      <c r="BO154" s="427"/>
      <c r="BP154" s="427"/>
    </row>
    <row r="155" spans="31:68" ht="11.25">
      <c r="AE155" s="427"/>
      <c r="AF155" s="427"/>
      <c r="AG155" s="440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427"/>
      <c r="AT155" s="427"/>
      <c r="AU155" s="427"/>
      <c r="AV155" s="427"/>
      <c r="AW155" s="427"/>
      <c r="AX155" s="427"/>
      <c r="AY155" s="427"/>
      <c r="AZ155" s="427"/>
      <c r="BA155" s="427"/>
      <c r="BB155" s="427"/>
      <c r="BC155" s="427"/>
      <c r="BD155" s="427"/>
      <c r="BE155" s="427"/>
      <c r="BF155" s="427"/>
      <c r="BG155" s="427"/>
      <c r="BH155" s="427"/>
      <c r="BI155" s="427"/>
      <c r="BJ155" s="427"/>
      <c r="BK155" s="427"/>
      <c r="BL155" s="427"/>
      <c r="BM155" s="427"/>
      <c r="BN155" s="427"/>
      <c r="BO155" s="427"/>
      <c r="BP155" s="427"/>
    </row>
    <row r="156" spans="31:68" ht="11.25">
      <c r="AE156" s="427"/>
      <c r="AF156" s="427"/>
      <c r="AG156" s="440"/>
      <c r="AH156" s="427"/>
      <c r="AI156" s="427"/>
      <c r="AJ156" s="427"/>
      <c r="AK156" s="427"/>
      <c r="AL156" s="427"/>
      <c r="AM156" s="427"/>
      <c r="AN156" s="427"/>
      <c r="AO156" s="427"/>
      <c r="AP156" s="427"/>
      <c r="AQ156" s="427"/>
      <c r="AR156" s="427"/>
      <c r="AS156" s="427"/>
      <c r="AT156" s="427"/>
      <c r="AU156" s="427"/>
      <c r="AV156" s="427"/>
      <c r="AW156" s="427"/>
      <c r="AX156" s="427"/>
      <c r="AY156" s="427"/>
      <c r="AZ156" s="427"/>
      <c r="BA156" s="427"/>
      <c r="BB156" s="427"/>
      <c r="BC156" s="427"/>
      <c r="BD156" s="427"/>
      <c r="BE156" s="427"/>
      <c r="BF156" s="427"/>
      <c r="BG156" s="427"/>
      <c r="BH156" s="427"/>
      <c r="BI156" s="427"/>
      <c r="BJ156" s="427"/>
      <c r="BK156" s="427"/>
      <c r="BL156" s="427"/>
      <c r="BM156" s="427"/>
      <c r="BN156" s="427"/>
      <c r="BO156" s="427"/>
      <c r="BP156" s="427"/>
    </row>
    <row r="157" spans="31:68" ht="11.25">
      <c r="AE157" s="427"/>
      <c r="AF157" s="427"/>
      <c r="AG157" s="440"/>
      <c r="AH157" s="427"/>
      <c r="AI157" s="427"/>
      <c r="AJ157" s="427"/>
      <c r="AK157" s="427"/>
      <c r="AL157" s="427"/>
      <c r="AM157" s="427"/>
      <c r="AN157" s="427"/>
      <c r="AO157" s="427"/>
      <c r="AP157" s="427"/>
      <c r="AQ157" s="427"/>
      <c r="AR157" s="427"/>
      <c r="AS157" s="427"/>
      <c r="AT157" s="427"/>
      <c r="AU157" s="427"/>
      <c r="AV157" s="427"/>
      <c r="AW157" s="427"/>
      <c r="AX157" s="427"/>
      <c r="AY157" s="427"/>
      <c r="AZ157" s="427"/>
      <c r="BA157" s="427"/>
      <c r="BB157" s="427"/>
      <c r="BC157" s="427"/>
      <c r="BD157" s="427"/>
      <c r="BE157" s="427"/>
      <c r="BF157" s="427"/>
      <c r="BG157" s="427"/>
      <c r="BH157" s="427"/>
      <c r="BI157" s="427"/>
      <c r="BJ157" s="427"/>
      <c r="BK157" s="427"/>
      <c r="BL157" s="427"/>
      <c r="BM157" s="427"/>
      <c r="BN157" s="427"/>
      <c r="BO157" s="427"/>
      <c r="BP157" s="427"/>
    </row>
    <row r="158" spans="31:68" ht="11.25">
      <c r="AE158" s="427"/>
      <c r="AF158" s="427"/>
      <c r="AG158" s="440"/>
      <c r="AH158" s="427"/>
      <c r="AI158" s="427"/>
      <c r="AJ158" s="427"/>
      <c r="AK158" s="427"/>
      <c r="AL158" s="427"/>
      <c r="AM158" s="427"/>
      <c r="AN158" s="427"/>
      <c r="AO158" s="427"/>
      <c r="AP158" s="427"/>
      <c r="AQ158" s="427"/>
      <c r="AR158" s="427"/>
      <c r="AS158" s="427"/>
      <c r="AT158" s="427"/>
      <c r="AU158" s="427"/>
      <c r="AV158" s="427"/>
      <c r="AW158" s="427"/>
      <c r="AX158" s="427"/>
      <c r="AY158" s="427"/>
      <c r="AZ158" s="427"/>
      <c r="BA158" s="427"/>
      <c r="BB158" s="427"/>
      <c r="BC158" s="427"/>
      <c r="BD158" s="427"/>
      <c r="BE158" s="427"/>
      <c r="BF158" s="427"/>
      <c r="BG158" s="427"/>
      <c r="BH158" s="427"/>
      <c r="BI158" s="427"/>
      <c r="BJ158" s="427"/>
      <c r="BK158" s="427"/>
      <c r="BL158" s="427"/>
      <c r="BM158" s="427"/>
      <c r="BN158" s="427"/>
      <c r="BO158" s="427"/>
      <c r="BP158" s="427"/>
    </row>
    <row r="159" spans="31:68" ht="11.25">
      <c r="AE159" s="427"/>
      <c r="AF159" s="427"/>
      <c r="AG159" s="440"/>
      <c r="AH159" s="427"/>
      <c r="AI159" s="427"/>
      <c r="AJ159" s="427"/>
      <c r="AK159" s="427"/>
      <c r="AL159" s="427"/>
      <c r="AM159" s="427"/>
      <c r="AN159" s="427"/>
      <c r="AO159" s="427"/>
      <c r="AP159" s="427"/>
      <c r="AQ159" s="427"/>
      <c r="AR159" s="427"/>
      <c r="AS159" s="427"/>
      <c r="AT159" s="427"/>
      <c r="AU159" s="427"/>
      <c r="AV159" s="427"/>
      <c r="AW159" s="427"/>
      <c r="AX159" s="427"/>
      <c r="AY159" s="427"/>
      <c r="AZ159" s="427"/>
      <c r="BA159" s="427"/>
      <c r="BB159" s="427"/>
      <c r="BC159" s="427"/>
      <c r="BD159" s="427"/>
      <c r="BE159" s="427"/>
      <c r="BF159" s="427"/>
      <c r="BG159" s="427"/>
      <c r="BH159" s="427"/>
      <c r="BI159" s="427"/>
      <c r="BJ159" s="427"/>
      <c r="BK159" s="427"/>
      <c r="BL159" s="427"/>
      <c r="BM159" s="427"/>
      <c r="BN159" s="427"/>
      <c r="BO159" s="427"/>
      <c r="BP159" s="427"/>
    </row>
    <row r="160" spans="31:68" ht="11.25">
      <c r="AE160" s="427"/>
      <c r="AF160" s="427"/>
      <c r="AG160" s="440"/>
      <c r="AH160" s="427"/>
      <c r="AI160" s="427"/>
      <c r="AJ160" s="427"/>
      <c r="AK160" s="427"/>
      <c r="AL160" s="427"/>
      <c r="AM160" s="427"/>
      <c r="AN160" s="427"/>
      <c r="AO160" s="427"/>
      <c r="AP160" s="427"/>
      <c r="AQ160" s="427"/>
      <c r="AR160" s="427"/>
      <c r="AS160" s="427"/>
      <c r="AT160" s="427"/>
      <c r="AU160" s="427"/>
      <c r="AV160" s="427"/>
      <c r="AW160" s="427"/>
      <c r="AX160" s="427"/>
      <c r="AY160" s="427"/>
      <c r="AZ160" s="427"/>
      <c r="BA160" s="427"/>
      <c r="BB160" s="427"/>
      <c r="BC160" s="427"/>
      <c r="BD160" s="427"/>
      <c r="BE160" s="427"/>
      <c r="BF160" s="427"/>
      <c r="BG160" s="427"/>
      <c r="BH160" s="427"/>
      <c r="BI160" s="427"/>
      <c r="BJ160" s="427"/>
      <c r="BK160" s="427"/>
      <c r="BL160" s="427"/>
      <c r="BM160" s="427"/>
      <c r="BN160" s="427"/>
      <c r="BO160" s="427"/>
      <c r="BP160" s="427"/>
    </row>
    <row r="161" spans="31:68" ht="11.25">
      <c r="AE161" s="427"/>
      <c r="AF161" s="427"/>
      <c r="AG161" s="440"/>
      <c r="AH161" s="427"/>
      <c r="AI161" s="427"/>
      <c r="AJ161" s="427"/>
      <c r="AK161" s="427"/>
      <c r="AL161" s="427"/>
      <c r="AM161" s="427"/>
      <c r="AN161" s="427"/>
      <c r="AO161" s="427"/>
      <c r="AP161" s="427"/>
      <c r="AQ161" s="427"/>
      <c r="AR161" s="427"/>
      <c r="AS161" s="427"/>
      <c r="AT161" s="427"/>
      <c r="AU161" s="427"/>
      <c r="AV161" s="427"/>
      <c r="AW161" s="427"/>
      <c r="AX161" s="427"/>
      <c r="AY161" s="427"/>
      <c r="AZ161" s="427"/>
      <c r="BA161" s="427"/>
      <c r="BB161" s="427"/>
      <c r="BC161" s="427"/>
      <c r="BD161" s="427"/>
      <c r="BE161" s="427"/>
      <c r="BF161" s="427"/>
      <c r="BG161" s="427"/>
      <c r="BH161" s="427"/>
      <c r="BI161" s="427"/>
      <c r="BJ161" s="427"/>
      <c r="BK161" s="427"/>
      <c r="BL161" s="427"/>
      <c r="BM161" s="427"/>
      <c r="BN161" s="427"/>
      <c r="BO161" s="427"/>
      <c r="BP161" s="427"/>
    </row>
    <row r="162" spans="31:68" ht="11.25">
      <c r="AE162" s="427"/>
      <c r="AF162" s="427"/>
      <c r="AG162" s="440"/>
      <c r="AH162" s="427"/>
      <c r="AI162" s="427"/>
      <c r="AJ162" s="427"/>
      <c r="AK162" s="427"/>
      <c r="AL162" s="427"/>
      <c r="AM162" s="427"/>
      <c r="AN162" s="427"/>
      <c r="AO162" s="427"/>
      <c r="AP162" s="427"/>
      <c r="AQ162" s="427"/>
      <c r="AR162" s="427"/>
      <c r="AS162" s="427"/>
      <c r="AT162" s="427"/>
      <c r="AU162" s="427"/>
      <c r="AV162" s="427"/>
      <c r="AW162" s="427"/>
      <c r="AX162" s="427"/>
      <c r="AY162" s="427"/>
      <c r="AZ162" s="427"/>
      <c r="BA162" s="427"/>
      <c r="BB162" s="427"/>
      <c r="BC162" s="427"/>
      <c r="BD162" s="427"/>
      <c r="BE162" s="427"/>
      <c r="BF162" s="427"/>
      <c r="BG162" s="427"/>
      <c r="BH162" s="427"/>
      <c r="BI162" s="427"/>
      <c r="BJ162" s="427"/>
      <c r="BK162" s="427"/>
      <c r="BL162" s="427"/>
      <c r="BM162" s="427"/>
      <c r="BN162" s="427"/>
      <c r="BO162" s="427"/>
      <c r="BP162" s="427"/>
    </row>
    <row r="163" spans="31:68" ht="11.25">
      <c r="AE163" s="427"/>
      <c r="AF163" s="427"/>
      <c r="AG163" s="440"/>
      <c r="AH163" s="427"/>
      <c r="AI163" s="427"/>
      <c r="AJ163" s="427"/>
      <c r="AK163" s="427"/>
      <c r="AL163" s="427"/>
      <c r="AM163" s="427"/>
      <c r="AN163" s="427"/>
      <c r="AO163" s="427"/>
      <c r="AP163" s="427"/>
      <c r="AQ163" s="427"/>
      <c r="AR163" s="427"/>
      <c r="AS163" s="427"/>
      <c r="AT163" s="427"/>
      <c r="AU163" s="427"/>
      <c r="AV163" s="427"/>
      <c r="AW163" s="427"/>
      <c r="AX163" s="427"/>
      <c r="AY163" s="427"/>
      <c r="AZ163" s="427"/>
      <c r="BA163" s="427"/>
      <c r="BB163" s="427"/>
      <c r="BC163" s="427"/>
      <c r="BD163" s="427"/>
      <c r="BE163" s="427"/>
      <c r="BF163" s="427"/>
      <c r="BG163" s="427"/>
      <c r="BH163" s="427"/>
      <c r="BI163" s="427"/>
      <c r="BJ163" s="427"/>
      <c r="BK163" s="427"/>
      <c r="BL163" s="427"/>
      <c r="BM163" s="427"/>
      <c r="BN163" s="427"/>
      <c r="BO163" s="427"/>
      <c r="BP163" s="427"/>
    </row>
    <row r="164" spans="31:68" ht="11.25">
      <c r="AE164" s="427"/>
      <c r="AF164" s="427"/>
      <c r="AG164" s="440"/>
      <c r="AH164" s="427"/>
      <c r="AI164" s="427"/>
      <c r="AJ164" s="427"/>
      <c r="AK164" s="427"/>
      <c r="AL164" s="427"/>
      <c r="AM164" s="427"/>
      <c r="AN164" s="427"/>
      <c r="AO164" s="427"/>
      <c r="AP164" s="427"/>
      <c r="AQ164" s="427"/>
      <c r="AR164" s="427"/>
      <c r="AS164" s="427"/>
      <c r="AT164" s="427"/>
      <c r="AU164" s="427"/>
      <c r="AV164" s="427"/>
      <c r="AW164" s="427"/>
      <c r="AX164" s="427"/>
      <c r="AY164" s="427"/>
      <c r="AZ164" s="427"/>
      <c r="BA164" s="427"/>
      <c r="BB164" s="427"/>
      <c r="BC164" s="427"/>
      <c r="BD164" s="427"/>
      <c r="BE164" s="427"/>
      <c r="BF164" s="427"/>
      <c r="BG164" s="427"/>
      <c r="BH164" s="427"/>
      <c r="BI164" s="427"/>
      <c r="BJ164" s="427"/>
      <c r="BK164" s="427"/>
      <c r="BL164" s="427"/>
      <c r="BM164" s="427"/>
      <c r="BN164" s="427"/>
      <c r="BO164" s="427"/>
      <c r="BP164" s="427"/>
    </row>
    <row r="165" spans="31:68" ht="11.25">
      <c r="AE165" s="427"/>
      <c r="AF165" s="427"/>
      <c r="AG165" s="440"/>
      <c r="AH165" s="427"/>
      <c r="AI165" s="427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  <c r="AT165" s="427"/>
      <c r="AU165" s="427"/>
      <c r="AV165" s="427"/>
      <c r="AW165" s="427"/>
      <c r="AX165" s="427"/>
      <c r="AY165" s="427"/>
      <c r="AZ165" s="427"/>
      <c r="BA165" s="427"/>
      <c r="BB165" s="427"/>
      <c r="BC165" s="427"/>
      <c r="BD165" s="427"/>
      <c r="BE165" s="427"/>
      <c r="BF165" s="427"/>
      <c r="BG165" s="427"/>
      <c r="BH165" s="427"/>
      <c r="BI165" s="427"/>
      <c r="BJ165" s="427"/>
      <c r="BK165" s="427"/>
      <c r="BL165" s="427"/>
      <c r="BM165" s="427"/>
      <c r="BN165" s="427"/>
      <c r="BO165" s="427"/>
      <c r="BP165" s="427"/>
    </row>
    <row r="166" spans="31:68" ht="11.25">
      <c r="AE166" s="427"/>
      <c r="AF166" s="427"/>
      <c r="AG166" s="440"/>
      <c r="AH166" s="427"/>
      <c r="AI166" s="427"/>
      <c r="AJ166" s="427"/>
      <c r="AK166" s="427"/>
      <c r="AL166" s="427"/>
      <c r="AM166" s="427"/>
      <c r="AN166" s="427"/>
      <c r="AO166" s="427"/>
      <c r="AP166" s="427"/>
      <c r="AQ166" s="427"/>
      <c r="AR166" s="427"/>
      <c r="AS166" s="427"/>
      <c r="AT166" s="427"/>
      <c r="AU166" s="427"/>
      <c r="AV166" s="427"/>
      <c r="AW166" s="427"/>
      <c r="AX166" s="427"/>
      <c r="AY166" s="427"/>
      <c r="AZ166" s="427"/>
      <c r="BA166" s="427"/>
      <c r="BB166" s="427"/>
      <c r="BC166" s="427"/>
      <c r="BD166" s="427"/>
      <c r="BE166" s="427"/>
      <c r="BF166" s="427"/>
      <c r="BG166" s="427"/>
      <c r="BH166" s="427"/>
      <c r="BI166" s="427"/>
      <c r="BJ166" s="427"/>
      <c r="BK166" s="427"/>
      <c r="BL166" s="427"/>
      <c r="BM166" s="427"/>
      <c r="BN166" s="427"/>
      <c r="BO166" s="427"/>
      <c r="BP166" s="427"/>
    </row>
    <row r="167" spans="31:68" ht="11.25">
      <c r="AE167" s="427"/>
      <c r="AF167" s="427"/>
      <c r="AG167" s="440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427"/>
      <c r="AV167" s="427"/>
      <c r="AW167" s="427"/>
      <c r="AX167" s="427"/>
      <c r="AY167" s="427"/>
      <c r="AZ167" s="427"/>
      <c r="BA167" s="427"/>
      <c r="BB167" s="427"/>
      <c r="BC167" s="427"/>
      <c r="BD167" s="427"/>
      <c r="BE167" s="427"/>
      <c r="BF167" s="427"/>
      <c r="BG167" s="427"/>
      <c r="BH167" s="427"/>
      <c r="BI167" s="427"/>
      <c r="BJ167" s="427"/>
      <c r="BK167" s="427"/>
      <c r="BL167" s="427"/>
      <c r="BM167" s="427"/>
      <c r="BN167" s="427"/>
      <c r="BO167" s="427"/>
      <c r="BP167" s="427"/>
    </row>
    <row r="168" spans="31:68" ht="11.25">
      <c r="AE168" s="427"/>
      <c r="AF168" s="427"/>
      <c r="AG168" s="440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7"/>
      <c r="AR168" s="427"/>
      <c r="AS168" s="427"/>
      <c r="AT168" s="427"/>
      <c r="AU168" s="427"/>
      <c r="AV168" s="427"/>
      <c r="AW168" s="427"/>
      <c r="AX168" s="427"/>
      <c r="AY168" s="427"/>
      <c r="AZ168" s="427"/>
      <c r="BA168" s="427"/>
      <c r="BB168" s="427"/>
      <c r="BC168" s="427"/>
      <c r="BD168" s="427"/>
      <c r="BE168" s="427"/>
      <c r="BF168" s="427"/>
      <c r="BG168" s="427"/>
      <c r="BH168" s="427"/>
      <c r="BI168" s="427"/>
      <c r="BJ168" s="427"/>
      <c r="BK168" s="427"/>
      <c r="BL168" s="427"/>
      <c r="BM168" s="427"/>
      <c r="BN168" s="427"/>
      <c r="BO168" s="427"/>
      <c r="BP168" s="427"/>
    </row>
    <row r="169" spans="31:68" ht="11.25">
      <c r="AE169" s="427"/>
      <c r="AF169" s="427"/>
      <c r="AG169" s="440"/>
      <c r="AH169" s="427"/>
      <c r="AI169" s="427"/>
      <c r="AJ169" s="427"/>
      <c r="AK169" s="427"/>
      <c r="AL169" s="427"/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7"/>
      <c r="BB169" s="427"/>
      <c r="BC169" s="427"/>
      <c r="BD169" s="427"/>
      <c r="BE169" s="427"/>
      <c r="BF169" s="427"/>
      <c r="BG169" s="427"/>
      <c r="BH169" s="427"/>
      <c r="BI169" s="427"/>
      <c r="BJ169" s="427"/>
      <c r="BK169" s="427"/>
      <c r="BL169" s="427"/>
      <c r="BM169" s="427"/>
      <c r="BN169" s="427"/>
      <c r="BO169" s="427"/>
      <c r="BP169" s="427"/>
    </row>
    <row r="170" spans="31:68" ht="11.25">
      <c r="AE170" s="427"/>
      <c r="AF170" s="427"/>
      <c r="AG170" s="440"/>
      <c r="AH170" s="427"/>
      <c r="AI170" s="427"/>
      <c r="AJ170" s="427"/>
      <c r="AK170" s="427"/>
      <c r="AL170" s="427"/>
      <c r="AM170" s="427"/>
      <c r="AN170" s="427"/>
      <c r="AO170" s="427"/>
      <c r="AP170" s="427"/>
      <c r="AQ170" s="427"/>
      <c r="AR170" s="427"/>
      <c r="AS170" s="427"/>
      <c r="AT170" s="427"/>
      <c r="AU170" s="427"/>
      <c r="AV170" s="427"/>
      <c r="AW170" s="427"/>
      <c r="AX170" s="427"/>
      <c r="AY170" s="427"/>
      <c r="AZ170" s="427"/>
      <c r="BA170" s="427"/>
      <c r="BB170" s="427"/>
      <c r="BC170" s="427"/>
      <c r="BD170" s="427"/>
      <c r="BE170" s="427"/>
      <c r="BF170" s="427"/>
      <c r="BG170" s="427"/>
      <c r="BH170" s="427"/>
      <c r="BI170" s="427"/>
      <c r="BJ170" s="427"/>
      <c r="BK170" s="427"/>
      <c r="BL170" s="427"/>
      <c r="BM170" s="427"/>
      <c r="BN170" s="427"/>
      <c r="BO170" s="427"/>
      <c r="BP170" s="427"/>
    </row>
    <row r="171" spans="31:68" ht="11.25">
      <c r="AE171" s="427"/>
      <c r="AF171" s="427"/>
      <c r="AG171" s="440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</row>
    <row r="172" spans="31:68" ht="11.25">
      <c r="AE172" s="427"/>
      <c r="AF172" s="427"/>
      <c r="AG172" s="440"/>
      <c r="AH172" s="427"/>
      <c r="AI172" s="427"/>
      <c r="AJ172" s="427"/>
      <c r="AK172" s="427"/>
      <c r="AL172" s="427"/>
      <c r="AM172" s="427"/>
      <c r="AN172" s="427"/>
      <c r="AO172" s="427"/>
      <c r="AP172" s="427"/>
      <c r="AQ172" s="427"/>
      <c r="AR172" s="427"/>
      <c r="AS172" s="427"/>
      <c r="AT172" s="427"/>
      <c r="AU172" s="427"/>
      <c r="AV172" s="427"/>
      <c r="AW172" s="427"/>
      <c r="AX172" s="427"/>
      <c r="AY172" s="427"/>
      <c r="AZ172" s="427"/>
      <c r="BA172" s="427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  <c r="BN172" s="427"/>
      <c r="BO172" s="427"/>
      <c r="BP172" s="427"/>
    </row>
    <row r="173" spans="31:68" ht="11.25">
      <c r="AE173" s="427"/>
      <c r="AF173" s="427"/>
      <c r="AG173" s="440"/>
      <c r="AH173" s="427"/>
      <c r="AI173" s="427"/>
      <c r="AJ173" s="427"/>
      <c r="AK173" s="427"/>
      <c r="AL173" s="427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</row>
    <row r="174" spans="31:68" ht="11.25">
      <c r="AE174" s="427"/>
      <c r="AF174" s="427"/>
      <c r="AG174" s="440"/>
      <c r="AH174" s="427"/>
      <c r="AI174" s="427"/>
      <c r="AJ174" s="427"/>
      <c r="AK174" s="427"/>
      <c r="AL174" s="427"/>
      <c r="AM174" s="427"/>
      <c r="AN174" s="427"/>
      <c r="AO174" s="427"/>
      <c r="AP174" s="427"/>
      <c r="AQ174" s="427"/>
      <c r="AR174" s="427"/>
      <c r="AS174" s="427"/>
      <c r="AT174" s="427"/>
      <c r="AU174" s="427"/>
      <c r="AV174" s="427"/>
      <c r="AW174" s="427"/>
      <c r="AX174" s="427"/>
      <c r="AY174" s="427"/>
      <c r="AZ174" s="427"/>
      <c r="BA174" s="427"/>
      <c r="BB174" s="427"/>
      <c r="BC174" s="427"/>
      <c r="BD174" s="427"/>
      <c r="BE174" s="427"/>
      <c r="BF174" s="427"/>
      <c r="BG174" s="427"/>
      <c r="BH174" s="427"/>
      <c r="BI174" s="427"/>
      <c r="BJ174" s="427"/>
      <c r="BK174" s="427"/>
      <c r="BL174" s="427"/>
      <c r="BM174" s="427"/>
      <c r="BN174" s="427"/>
      <c r="BO174" s="427"/>
      <c r="BP174" s="427"/>
    </row>
    <row r="175" spans="31:68" ht="11.25">
      <c r="AE175" s="427"/>
      <c r="AF175" s="427"/>
      <c r="AG175" s="440"/>
      <c r="AH175" s="427"/>
      <c r="AI175" s="427"/>
      <c r="AJ175" s="427"/>
      <c r="AK175" s="427"/>
      <c r="AL175" s="427"/>
      <c r="AM175" s="427"/>
      <c r="AN175" s="427"/>
      <c r="AO175" s="427"/>
      <c r="AP175" s="427"/>
      <c r="AQ175" s="427"/>
      <c r="AR175" s="427"/>
      <c r="AS175" s="427"/>
      <c r="AT175" s="427"/>
      <c r="AU175" s="427"/>
      <c r="AV175" s="427"/>
      <c r="AW175" s="427"/>
      <c r="AX175" s="427"/>
      <c r="AY175" s="427"/>
      <c r="AZ175" s="427"/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</row>
    <row r="176" spans="31:68" ht="11.25">
      <c r="AE176" s="427"/>
      <c r="AF176" s="427"/>
      <c r="AG176" s="440"/>
      <c r="AH176" s="427"/>
      <c r="AI176" s="427"/>
      <c r="AJ176" s="427"/>
      <c r="AK176" s="427"/>
      <c r="AL176" s="427"/>
      <c r="AM176" s="427"/>
      <c r="AN176" s="427"/>
      <c r="AO176" s="427"/>
      <c r="AP176" s="427"/>
      <c r="AQ176" s="427"/>
      <c r="AR176" s="427"/>
      <c r="AS176" s="427"/>
      <c r="AT176" s="427"/>
      <c r="AU176" s="427"/>
      <c r="AV176" s="427"/>
      <c r="AW176" s="427"/>
      <c r="AX176" s="427"/>
      <c r="AY176" s="427"/>
      <c r="AZ176" s="427"/>
      <c r="BA176" s="427"/>
      <c r="BB176" s="427"/>
      <c r="BC176" s="427"/>
      <c r="BD176" s="427"/>
      <c r="BE176" s="427"/>
      <c r="BF176" s="427"/>
      <c r="BG176" s="427"/>
      <c r="BH176" s="427"/>
      <c r="BI176" s="427"/>
      <c r="BJ176" s="427"/>
      <c r="BK176" s="427"/>
      <c r="BL176" s="427"/>
      <c r="BM176" s="427"/>
      <c r="BN176" s="427"/>
      <c r="BO176" s="427"/>
      <c r="BP176" s="427"/>
    </row>
    <row r="177" spans="31:68" ht="11.25">
      <c r="AE177" s="427"/>
      <c r="AF177" s="427"/>
      <c r="AG177" s="440"/>
      <c r="AH177" s="427"/>
      <c r="AI177" s="427"/>
      <c r="AJ177" s="427"/>
      <c r="AK177" s="427"/>
      <c r="AL177" s="427"/>
      <c r="AM177" s="427"/>
      <c r="AN177" s="427"/>
      <c r="AO177" s="427"/>
      <c r="AP177" s="427"/>
      <c r="AQ177" s="427"/>
      <c r="AR177" s="427"/>
      <c r="AS177" s="427"/>
      <c r="AT177" s="427"/>
      <c r="AU177" s="427"/>
      <c r="AV177" s="427"/>
      <c r="AW177" s="427"/>
      <c r="AX177" s="427"/>
      <c r="AY177" s="427"/>
      <c r="AZ177" s="427"/>
      <c r="BA177" s="427"/>
      <c r="BB177" s="427"/>
      <c r="BC177" s="427"/>
      <c r="BD177" s="427"/>
      <c r="BE177" s="427"/>
      <c r="BF177" s="427"/>
      <c r="BG177" s="427"/>
      <c r="BH177" s="427"/>
      <c r="BI177" s="427"/>
      <c r="BJ177" s="427"/>
      <c r="BK177" s="427"/>
      <c r="BL177" s="427"/>
      <c r="BM177" s="427"/>
      <c r="BN177" s="427"/>
      <c r="BO177" s="427"/>
      <c r="BP177" s="427"/>
    </row>
    <row r="178" spans="31:68" ht="11.25">
      <c r="AE178" s="427"/>
      <c r="AF178" s="427"/>
      <c r="AG178" s="440"/>
      <c r="AH178" s="427"/>
      <c r="AI178" s="427"/>
      <c r="AJ178" s="427"/>
      <c r="AK178" s="427"/>
      <c r="AL178" s="427"/>
      <c r="AM178" s="427"/>
      <c r="AN178" s="427"/>
      <c r="AO178" s="427"/>
      <c r="AP178" s="427"/>
      <c r="AQ178" s="427"/>
      <c r="AR178" s="427"/>
      <c r="AS178" s="427"/>
      <c r="AT178" s="427"/>
      <c r="AU178" s="427"/>
      <c r="AV178" s="427"/>
      <c r="AW178" s="427"/>
      <c r="AX178" s="427"/>
      <c r="AY178" s="427"/>
      <c r="AZ178" s="427"/>
      <c r="BA178" s="427"/>
      <c r="BB178" s="427"/>
      <c r="BC178" s="427"/>
      <c r="BD178" s="427"/>
      <c r="BE178" s="427"/>
      <c r="BF178" s="427"/>
      <c r="BG178" s="427"/>
      <c r="BH178" s="427"/>
      <c r="BI178" s="427"/>
      <c r="BJ178" s="427"/>
      <c r="BK178" s="427"/>
      <c r="BL178" s="427"/>
      <c r="BM178" s="427"/>
      <c r="BN178" s="427"/>
      <c r="BO178" s="427"/>
      <c r="BP178" s="427"/>
    </row>
    <row r="179" spans="31:68" ht="11.25">
      <c r="AE179" s="427"/>
      <c r="AF179" s="427"/>
      <c r="AG179" s="440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27"/>
      <c r="AV179" s="427"/>
      <c r="AW179" s="427"/>
      <c r="AX179" s="427"/>
      <c r="AY179" s="427"/>
      <c r="AZ179" s="427"/>
      <c r="BA179" s="427"/>
      <c r="BB179" s="427"/>
      <c r="BC179" s="427"/>
      <c r="BD179" s="427"/>
      <c r="BE179" s="427"/>
      <c r="BF179" s="427"/>
      <c r="BG179" s="427"/>
      <c r="BH179" s="427"/>
      <c r="BI179" s="427"/>
      <c r="BJ179" s="427"/>
      <c r="BK179" s="427"/>
      <c r="BL179" s="427"/>
      <c r="BM179" s="427"/>
      <c r="BN179" s="427"/>
      <c r="BO179" s="427"/>
      <c r="BP179" s="427"/>
    </row>
    <row r="180" spans="31:68" ht="11.25">
      <c r="AE180" s="427"/>
      <c r="AF180" s="427"/>
      <c r="AG180" s="440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7"/>
      <c r="AR180" s="427"/>
      <c r="AS180" s="427"/>
      <c r="AT180" s="427"/>
      <c r="AU180" s="427"/>
      <c r="AV180" s="427"/>
      <c r="AW180" s="427"/>
      <c r="AX180" s="427"/>
      <c r="AY180" s="427"/>
      <c r="AZ180" s="427"/>
      <c r="BA180" s="427"/>
      <c r="BB180" s="427"/>
      <c r="BC180" s="427"/>
      <c r="BD180" s="427"/>
      <c r="BE180" s="427"/>
      <c r="BF180" s="427"/>
      <c r="BG180" s="427"/>
      <c r="BH180" s="427"/>
      <c r="BI180" s="427"/>
      <c r="BJ180" s="427"/>
      <c r="BK180" s="427"/>
      <c r="BL180" s="427"/>
      <c r="BM180" s="427"/>
      <c r="BN180" s="427"/>
      <c r="BO180" s="427"/>
      <c r="BP180" s="427"/>
    </row>
    <row r="181" spans="31:68" ht="11.25">
      <c r="AE181" s="427"/>
      <c r="AF181" s="427"/>
      <c r="AG181" s="440"/>
      <c r="AH181" s="427"/>
      <c r="AI181" s="427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427"/>
      <c r="AV181" s="427"/>
      <c r="AW181" s="427"/>
      <c r="AX181" s="427"/>
      <c r="AY181" s="427"/>
      <c r="AZ181" s="427"/>
      <c r="BA181" s="427"/>
      <c r="BB181" s="427"/>
      <c r="BC181" s="427"/>
      <c r="BD181" s="427"/>
      <c r="BE181" s="427"/>
      <c r="BF181" s="427"/>
      <c r="BG181" s="427"/>
      <c r="BH181" s="427"/>
      <c r="BI181" s="427"/>
      <c r="BJ181" s="427"/>
      <c r="BK181" s="427"/>
      <c r="BL181" s="427"/>
      <c r="BM181" s="427"/>
      <c r="BN181" s="427"/>
      <c r="BO181" s="427"/>
      <c r="BP181" s="427"/>
    </row>
    <row r="182" spans="31:68" ht="11.25">
      <c r="AE182" s="427"/>
      <c r="AF182" s="427"/>
      <c r="AG182" s="440"/>
      <c r="AH182" s="427"/>
      <c r="AI182" s="427"/>
      <c r="AJ182" s="427"/>
      <c r="AK182" s="427"/>
      <c r="AL182" s="427"/>
      <c r="AM182" s="427"/>
      <c r="AN182" s="427"/>
      <c r="AO182" s="427"/>
      <c r="AP182" s="427"/>
      <c r="AQ182" s="427"/>
      <c r="AR182" s="427"/>
      <c r="AS182" s="427"/>
      <c r="AT182" s="427"/>
      <c r="AU182" s="427"/>
      <c r="AV182" s="427"/>
      <c r="AW182" s="427"/>
      <c r="AX182" s="427"/>
      <c r="AY182" s="427"/>
      <c r="AZ182" s="427"/>
      <c r="BA182" s="427"/>
      <c r="BB182" s="427"/>
      <c r="BC182" s="427"/>
      <c r="BD182" s="427"/>
      <c r="BE182" s="427"/>
      <c r="BF182" s="427"/>
      <c r="BG182" s="427"/>
      <c r="BH182" s="427"/>
      <c r="BI182" s="427"/>
      <c r="BJ182" s="427"/>
      <c r="BK182" s="427"/>
      <c r="BL182" s="427"/>
      <c r="BM182" s="427"/>
      <c r="BN182" s="427"/>
      <c r="BO182" s="427"/>
      <c r="BP182" s="427"/>
    </row>
    <row r="183" spans="31:68" ht="11.25">
      <c r="AE183" s="427"/>
      <c r="AF183" s="427"/>
      <c r="AG183" s="440"/>
      <c r="AH183" s="427"/>
      <c r="AI183" s="427"/>
      <c r="AJ183" s="427"/>
      <c r="AK183" s="427"/>
      <c r="AL183" s="427"/>
      <c r="AM183" s="427"/>
      <c r="AN183" s="427"/>
      <c r="AO183" s="427"/>
      <c r="AP183" s="427"/>
      <c r="AQ183" s="427"/>
      <c r="AR183" s="427"/>
      <c r="AS183" s="427"/>
      <c r="AT183" s="427"/>
      <c r="AU183" s="427"/>
      <c r="AV183" s="427"/>
      <c r="AW183" s="427"/>
      <c r="AX183" s="427"/>
      <c r="AY183" s="427"/>
      <c r="AZ183" s="427"/>
      <c r="BA183" s="427"/>
      <c r="BB183" s="427"/>
      <c r="BC183" s="427"/>
      <c r="BD183" s="427"/>
      <c r="BE183" s="427"/>
      <c r="BF183" s="427"/>
      <c r="BG183" s="427"/>
      <c r="BH183" s="427"/>
      <c r="BI183" s="427"/>
      <c r="BJ183" s="427"/>
      <c r="BK183" s="427"/>
      <c r="BL183" s="427"/>
      <c r="BM183" s="427"/>
      <c r="BN183" s="427"/>
      <c r="BO183" s="427"/>
      <c r="BP183" s="427"/>
    </row>
    <row r="184" spans="31:68" ht="11.25">
      <c r="AE184" s="427"/>
      <c r="AF184" s="427"/>
      <c r="AG184" s="440"/>
      <c r="AH184" s="427"/>
      <c r="AI184" s="427"/>
      <c r="AJ184" s="427"/>
      <c r="AK184" s="427"/>
      <c r="AL184" s="427"/>
      <c r="AM184" s="427"/>
      <c r="AN184" s="427"/>
      <c r="AO184" s="427"/>
      <c r="AP184" s="427"/>
      <c r="AQ184" s="427"/>
      <c r="AR184" s="427"/>
      <c r="AS184" s="427"/>
      <c r="AT184" s="427"/>
      <c r="AU184" s="427"/>
      <c r="AV184" s="427"/>
      <c r="AW184" s="427"/>
      <c r="AX184" s="427"/>
      <c r="AY184" s="427"/>
      <c r="AZ184" s="427"/>
      <c r="BA184" s="427"/>
      <c r="BB184" s="427"/>
      <c r="BC184" s="427"/>
      <c r="BD184" s="427"/>
      <c r="BE184" s="427"/>
      <c r="BF184" s="427"/>
      <c r="BG184" s="427"/>
      <c r="BH184" s="427"/>
      <c r="BI184" s="427"/>
      <c r="BJ184" s="427"/>
      <c r="BK184" s="427"/>
      <c r="BL184" s="427"/>
      <c r="BM184" s="427"/>
      <c r="BN184" s="427"/>
      <c r="BO184" s="427"/>
      <c r="BP184" s="427"/>
    </row>
    <row r="185" spans="31:68" ht="11.25">
      <c r="AE185" s="427"/>
      <c r="AF185" s="427"/>
      <c r="AG185" s="440"/>
      <c r="AH185" s="427"/>
      <c r="AI185" s="427"/>
      <c r="AJ185" s="427"/>
      <c r="AK185" s="427"/>
      <c r="AL185" s="427"/>
      <c r="AM185" s="427"/>
      <c r="AN185" s="427"/>
      <c r="AO185" s="427"/>
      <c r="AP185" s="427"/>
      <c r="AQ185" s="427"/>
      <c r="AR185" s="427"/>
      <c r="AS185" s="427"/>
      <c r="AT185" s="427"/>
      <c r="AU185" s="427"/>
      <c r="AV185" s="427"/>
      <c r="AW185" s="427"/>
      <c r="AX185" s="427"/>
      <c r="AY185" s="427"/>
      <c r="AZ185" s="427"/>
      <c r="BA185" s="427"/>
      <c r="BB185" s="427"/>
      <c r="BC185" s="427"/>
      <c r="BD185" s="427"/>
      <c r="BE185" s="427"/>
      <c r="BF185" s="427"/>
      <c r="BG185" s="427"/>
      <c r="BH185" s="427"/>
      <c r="BI185" s="427"/>
      <c r="BJ185" s="427"/>
      <c r="BK185" s="427"/>
      <c r="BL185" s="427"/>
      <c r="BM185" s="427"/>
      <c r="BN185" s="427"/>
      <c r="BO185" s="427"/>
      <c r="BP185" s="427"/>
    </row>
    <row r="186" spans="31:68" ht="11.25">
      <c r="AE186" s="427"/>
      <c r="AF186" s="427"/>
      <c r="AG186" s="440"/>
      <c r="AH186" s="427"/>
      <c r="AI186" s="427"/>
      <c r="AJ186" s="427"/>
      <c r="AK186" s="427"/>
      <c r="AL186" s="427"/>
      <c r="AM186" s="427"/>
      <c r="AN186" s="427"/>
      <c r="AO186" s="427"/>
      <c r="AP186" s="427"/>
      <c r="AQ186" s="427"/>
      <c r="AR186" s="427"/>
      <c r="AS186" s="427"/>
      <c r="AT186" s="427"/>
      <c r="AU186" s="427"/>
      <c r="AV186" s="427"/>
      <c r="AW186" s="427"/>
      <c r="AX186" s="427"/>
      <c r="AY186" s="427"/>
      <c r="AZ186" s="427"/>
      <c r="BA186" s="427"/>
      <c r="BB186" s="427"/>
      <c r="BC186" s="427"/>
      <c r="BD186" s="427"/>
      <c r="BE186" s="427"/>
      <c r="BF186" s="427"/>
      <c r="BG186" s="427"/>
      <c r="BH186" s="427"/>
      <c r="BI186" s="427"/>
      <c r="BJ186" s="427"/>
      <c r="BK186" s="427"/>
      <c r="BL186" s="427"/>
      <c r="BM186" s="427"/>
      <c r="BN186" s="427"/>
      <c r="BO186" s="427"/>
      <c r="BP186" s="427"/>
    </row>
    <row r="187" spans="31:68" ht="11.25">
      <c r="AE187" s="427"/>
      <c r="AF187" s="427"/>
      <c r="AG187" s="440"/>
      <c r="AH187" s="427"/>
      <c r="AI187" s="427"/>
      <c r="AJ187" s="427"/>
      <c r="AK187" s="427"/>
      <c r="AL187" s="427"/>
      <c r="AM187" s="427"/>
      <c r="AN187" s="427"/>
      <c r="AO187" s="427"/>
      <c r="AP187" s="427"/>
      <c r="AQ187" s="427"/>
      <c r="AR187" s="427"/>
      <c r="AS187" s="427"/>
      <c r="AT187" s="427"/>
      <c r="AU187" s="427"/>
      <c r="AV187" s="427"/>
      <c r="AW187" s="427"/>
      <c r="AX187" s="427"/>
      <c r="AY187" s="427"/>
      <c r="AZ187" s="427"/>
      <c r="BA187" s="427"/>
      <c r="BB187" s="427"/>
      <c r="BC187" s="427"/>
      <c r="BD187" s="427"/>
      <c r="BE187" s="427"/>
      <c r="BF187" s="427"/>
      <c r="BG187" s="427"/>
      <c r="BH187" s="427"/>
      <c r="BI187" s="427"/>
      <c r="BJ187" s="427"/>
      <c r="BK187" s="427"/>
      <c r="BL187" s="427"/>
      <c r="BM187" s="427"/>
      <c r="BN187" s="427"/>
      <c r="BO187" s="427"/>
      <c r="BP187" s="427"/>
    </row>
    <row r="188" spans="31:68" ht="11.25">
      <c r="AE188" s="427"/>
      <c r="AF188" s="427"/>
      <c r="AG188" s="440"/>
      <c r="AH188" s="427"/>
      <c r="AI188" s="427"/>
      <c r="AJ188" s="427"/>
      <c r="AK188" s="427"/>
      <c r="AL188" s="427"/>
      <c r="AM188" s="427"/>
      <c r="AN188" s="427"/>
      <c r="AO188" s="427"/>
      <c r="AP188" s="427"/>
      <c r="AQ188" s="427"/>
      <c r="AR188" s="427"/>
      <c r="AS188" s="427"/>
      <c r="AT188" s="427"/>
      <c r="AU188" s="427"/>
      <c r="AV188" s="427"/>
      <c r="AW188" s="427"/>
      <c r="AX188" s="427"/>
      <c r="AY188" s="427"/>
      <c r="AZ188" s="427"/>
      <c r="BA188" s="427"/>
      <c r="BB188" s="427"/>
      <c r="BC188" s="427"/>
      <c r="BD188" s="427"/>
      <c r="BE188" s="427"/>
      <c r="BF188" s="427"/>
      <c r="BG188" s="427"/>
      <c r="BH188" s="427"/>
      <c r="BI188" s="427"/>
      <c r="BJ188" s="427"/>
      <c r="BK188" s="427"/>
      <c r="BL188" s="427"/>
      <c r="BM188" s="427"/>
      <c r="BN188" s="427"/>
      <c r="BO188" s="427"/>
      <c r="BP188" s="427"/>
    </row>
    <row r="189" spans="31:68" ht="11.25">
      <c r="AE189" s="427"/>
      <c r="AF189" s="427"/>
      <c r="AG189" s="440"/>
      <c r="AH189" s="427"/>
      <c r="AI189" s="427"/>
      <c r="AJ189" s="427"/>
      <c r="AK189" s="427"/>
      <c r="AL189" s="427"/>
      <c r="AM189" s="427"/>
      <c r="AN189" s="427"/>
      <c r="AO189" s="427"/>
      <c r="AP189" s="427"/>
      <c r="AQ189" s="427"/>
      <c r="AR189" s="427"/>
      <c r="AS189" s="427"/>
      <c r="AT189" s="427"/>
      <c r="AU189" s="427"/>
      <c r="AV189" s="427"/>
      <c r="AW189" s="427"/>
      <c r="AX189" s="427"/>
      <c r="AY189" s="427"/>
      <c r="AZ189" s="427"/>
      <c r="BA189" s="427"/>
      <c r="BB189" s="427"/>
      <c r="BC189" s="427"/>
      <c r="BD189" s="427"/>
      <c r="BE189" s="427"/>
      <c r="BF189" s="427"/>
      <c r="BG189" s="427"/>
      <c r="BH189" s="427"/>
      <c r="BI189" s="427"/>
      <c r="BJ189" s="427"/>
      <c r="BK189" s="427"/>
      <c r="BL189" s="427"/>
      <c r="BM189" s="427"/>
      <c r="BN189" s="427"/>
      <c r="BO189" s="427"/>
      <c r="BP189" s="427"/>
    </row>
    <row r="190" spans="31:68" ht="11.25">
      <c r="AE190" s="427"/>
      <c r="AF190" s="427"/>
      <c r="AG190" s="440"/>
      <c r="AH190" s="427"/>
      <c r="AI190" s="427"/>
      <c r="AJ190" s="427"/>
      <c r="AK190" s="427"/>
      <c r="AL190" s="427"/>
      <c r="AM190" s="427"/>
      <c r="AN190" s="427"/>
      <c r="AO190" s="427"/>
      <c r="AP190" s="427"/>
      <c r="AQ190" s="427"/>
      <c r="AR190" s="427"/>
      <c r="AS190" s="427"/>
      <c r="AT190" s="427"/>
      <c r="AU190" s="427"/>
      <c r="AV190" s="427"/>
      <c r="AW190" s="427"/>
      <c r="AX190" s="427"/>
      <c r="AY190" s="427"/>
      <c r="AZ190" s="427"/>
      <c r="BA190" s="427"/>
      <c r="BB190" s="427"/>
      <c r="BC190" s="427"/>
      <c r="BD190" s="427"/>
      <c r="BE190" s="427"/>
      <c r="BF190" s="427"/>
      <c r="BG190" s="427"/>
      <c r="BH190" s="427"/>
      <c r="BI190" s="427"/>
      <c r="BJ190" s="427"/>
      <c r="BK190" s="427"/>
      <c r="BL190" s="427"/>
      <c r="BM190" s="427"/>
      <c r="BN190" s="427"/>
      <c r="BO190" s="427"/>
      <c r="BP190" s="427"/>
    </row>
    <row r="191" spans="31:68" ht="11.25">
      <c r="AE191" s="427"/>
      <c r="AF191" s="427"/>
      <c r="AG191" s="440"/>
      <c r="AH191" s="427"/>
      <c r="AI191" s="427"/>
      <c r="AJ191" s="427"/>
      <c r="AK191" s="427"/>
      <c r="AL191" s="427"/>
      <c r="AM191" s="427"/>
      <c r="AN191" s="427"/>
      <c r="AO191" s="427"/>
      <c r="AP191" s="427"/>
      <c r="AQ191" s="427"/>
      <c r="AR191" s="427"/>
      <c r="AS191" s="427"/>
      <c r="AT191" s="427"/>
      <c r="AU191" s="427"/>
      <c r="AV191" s="427"/>
      <c r="AW191" s="427"/>
      <c r="AX191" s="427"/>
      <c r="AY191" s="427"/>
      <c r="AZ191" s="427"/>
      <c r="BA191" s="427"/>
      <c r="BB191" s="427"/>
      <c r="BC191" s="427"/>
      <c r="BD191" s="427"/>
      <c r="BE191" s="427"/>
      <c r="BF191" s="427"/>
      <c r="BG191" s="427"/>
      <c r="BH191" s="427"/>
      <c r="BI191" s="427"/>
      <c r="BJ191" s="427"/>
      <c r="BK191" s="427"/>
      <c r="BL191" s="427"/>
      <c r="BM191" s="427"/>
      <c r="BN191" s="427"/>
      <c r="BO191" s="427"/>
      <c r="BP191" s="427"/>
    </row>
    <row r="192" spans="31:68" ht="11.25">
      <c r="AE192" s="427"/>
      <c r="AF192" s="427"/>
      <c r="AG192" s="440"/>
      <c r="AH192" s="427"/>
      <c r="AI192" s="427"/>
      <c r="AJ192" s="427"/>
      <c r="AK192" s="427"/>
      <c r="AL192" s="427"/>
      <c r="AM192" s="427"/>
      <c r="AN192" s="427"/>
      <c r="AO192" s="427"/>
      <c r="AP192" s="427"/>
      <c r="AQ192" s="427"/>
      <c r="AR192" s="427"/>
      <c r="AS192" s="427"/>
      <c r="AT192" s="427"/>
      <c r="AU192" s="427"/>
      <c r="AV192" s="427"/>
      <c r="AW192" s="427"/>
      <c r="AX192" s="427"/>
      <c r="AY192" s="427"/>
      <c r="AZ192" s="427"/>
      <c r="BA192" s="427"/>
      <c r="BB192" s="427"/>
      <c r="BC192" s="427"/>
      <c r="BD192" s="427"/>
      <c r="BE192" s="427"/>
      <c r="BF192" s="427"/>
      <c r="BG192" s="427"/>
      <c r="BH192" s="427"/>
      <c r="BI192" s="427"/>
      <c r="BJ192" s="427"/>
      <c r="BK192" s="427"/>
      <c r="BL192" s="427"/>
      <c r="BM192" s="427"/>
      <c r="BN192" s="427"/>
      <c r="BO192" s="427"/>
      <c r="BP192" s="427"/>
    </row>
    <row r="193" spans="31:68" ht="11.25">
      <c r="AE193" s="427"/>
      <c r="AF193" s="427"/>
      <c r="AG193" s="440"/>
      <c r="AH193" s="427"/>
      <c r="AI193" s="427"/>
      <c r="AJ193" s="427"/>
      <c r="AK193" s="427"/>
      <c r="AL193" s="427"/>
      <c r="AM193" s="427"/>
      <c r="AN193" s="427"/>
      <c r="AO193" s="427"/>
      <c r="AP193" s="427"/>
      <c r="AQ193" s="427"/>
      <c r="AR193" s="427"/>
      <c r="AS193" s="427"/>
      <c r="AT193" s="427"/>
      <c r="AU193" s="427"/>
      <c r="AV193" s="427"/>
      <c r="AW193" s="427"/>
      <c r="AX193" s="427"/>
      <c r="AY193" s="427"/>
      <c r="AZ193" s="427"/>
      <c r="BA193" s="427"/>
      <c r="BB193" s="427"/>
      <c r="BC193" s="427"/>
      <c r="BD193" s="427"/>
      <c r="BE193" s="427"/>
      <c r="BF193" s="427"/>
      <c r="BG193" s="427"/>
      <c r="BH193" s="427"/>
      <c r="BI193" s="427"/>
      <c r="BJ193" s="427"/>
      <c r="BK193" s="427"/>
      <c r="BL193" s="427"/>
      <c r="BM193" s="427"/>
      <c r="BN193" s="427"/>
      <c r="BO193" s="427"/>
      <c r="BP193" s="427"/>
    </row>
    <row r="194" spans="31:68" ht="11.25">
      <c r="AE194" s="427"/>
      <c r="AF194" s="427"/>
      <c r="AG194" s="440"/>
      <c r="AH194" s="427"/>
      <c r="AI194" s="427"/>
      <c r="AJ194" s="427"/>
      <c r="AK194" s="427"/>
      <c r="AL194" s="427"/>
      <c r="AM194" s="427"/>
      <c r="AN194" s="427"/>
      <c r="AO194" s="427"/>
      <c r="AP194" s="427"/>
      <c r="AQ194" s="427"/>
      <c r="AR194" s="427"/>
      <c r="AS194" s="427"/>
      <c r="AT194" s="427"/>
      <c r="AU194" s="427"/>
      <c r="AV194" s="427"/>
      <c r="AW194" s="427"/>
      <c r="AX194" s="427"/>
      <c r="AY194" s="427"/>
      <c r="AZ194" s="427"/>
      <c r="BA194" s="427"/>
      <c r="BB194" s="427"/>
      <c r="BC194" s="427"/>
      <c r="BD194" s="427"/>
      <c r="BE194" s="427"/>
      <c r="BF194" s="427"/>
      <c r="BG194" s="427"/>
      <c r="BH194" s="427"/>
      <c r="BI194" s="427"/>
      <c r="BJ194" s="427"/>
      <c r="BK194" s="427"/>
      <c r="BL194" s="427"/>
      <c r="BM194" s="427"/>
      <c r="BN194" s="427"/>
      <c r="BO194" s="427"/>
      <c r="BP194" s="427"/>
    </row>
    <row r="195" spans="31:68" ht="11.25">
      <c r="AE195" s="427"/>
      <c r="AF195" s="427"/>
      <c r="AG195" s="440"/>
      <c r="AH195" s="427"/>
      <c r="AI195" s="427"/>
      <c r="AJ195" s="427"/>
      <c r="AK195" s="427"/>
      <c r="AL195" s="427"/>
      <c r="AM195" s="427"/>
      <c r="AN195" s="427"/>
      <c r="AO195" s="427"/>
      <c r="AP195" s="427"/>
      <c r="AQ195" s="427"/>
      <c r="AR195" s="427"/>
      <c r="AS195" s="427"/>
      <c r="AT195" s="427"/>
      <c r="AU195" s="427"/>
      <c r="AV195" s="427"/>
      <c r="AW195" s="427"/>
      <c r="AX195" s="427"/>
      <c r="AY195" s="427"/>
      <c r="AZ195" s="427"/>
      <c r="BA195" s="427"/>
      <c r="BB195" s="427"/>
      <c r="BC195" s="427"/>
      <c r="BD195" s="427"/>
      <c r="BE195" s="427"/>
      <c r="BF195" s="427"/>
      <c r="BG195" s="427"/>
      <c r="BH195" s="427"/>
      <c r="BI195" s="427"/>
      <c r="BJ195" s="427"/>
      <c r="BK195" s="427"/>
      <c r="BL195" s="427"/>
      <c r="BM195" s="427"/>
      <c r="BN195" s="427"/>
      <c r="BO195" s="427"/>
      <c r="BP195" s="427"/>
    </row>
    <row r="196" spans="31:68" ht="11.25">
      <c r="AE196" s="427"/>
      <c r="AF196" s="427"/>
      <c r="AG196" s="440"/>
      <c r="AH196" s="427"/>
      <c r="AI196" s="427"/>
      <c r="AJ196" s="427"/>
      <c r="AK196" s="427"/>
      <c r="AL196" s="427"/>
      <c r="AM196" s="427"/>
      <c r="AN196" s="427"/>
      <c r="AO196" s="427"/>
      <c r="AP196" s="427"/>
      <c r="AQ196" s="427"/>
      <c r="AR196" s="427"/>
      <c r="AS196" s="427"/>
      <c r="AT196" s="427"/>
      <c r="AU196" s="427"/>
      <c r="AV196" s="427"/>
      <c r="AW196" s="427"/>
      <c r="AX196" s="427"/>
      <c r="AY196" s="427"/>
      <c r="AZ196" s="427"/>
      <c r="BA196" s="427"/>
      <c r="BB196" s="427"/>
      <c r="BC196" s="427"/>
      <c r="BD196" s="427"/>
      <c r="BE196" s="427"/>
      <c r="BF196" s="427"/>
      <c r="BG196" s="427"/>
      <c r="BH196" s="427"/>
      <c r="BI196" s="427"/>
      <c r="BJ196" s="427"/>
      <c r="BK196" s="427"/>
      <c r="BL196" s="427"/>
      <c r="BM196" s="427"/>
      <c r="BN196" s="427"/>
      <c r="BO196" s="427"/>
      <c r="BP196" s="427"/>
    </row>
    <row r="197" spans="31:68" ht="11.25">
      <c r="AE197" s="427"/>
      <c r="AF197" s="427"/>
      <c r="AG197" s="440"/>
      <c r="AH197" s="427"/>
      <c r="AI197" s="427"/>
      <c r="AJ197" s="427"/>
      <c r="AK197" s="427"/>
      <c r="AL197" s="427"/>
      <c r="AM197" s="427"/>
      <c r="AN197" s="427"/>
      <c r="AO197" s="427"/>
      <c r="AP197" s="427"/>
      <c r="AQ197" s="427"/>
      <c r="AR197" s="427"/>
      <c r="AS197" s="427"/>
      <c r="AT197" s="427"/>
      <c r="AU197" s="427"/>
      <c r="AV197" s="427"/>
      <c r="AW197" s="427"/>
      <c r="AX197" s="427"/>
      <c r="AY197" s="427"/>
      <c r="AZ197" s="427"/>
      <c r="BA197" s="427"/>
      <c r="BB197" s="427"/>
      <c r="BC197" s="427"/>
      <c r="BD197" s="427"/>
      <c r="BE197" s="427"/>
      <c r="BF197" s="427"/>
      <c r="BG197" s="427"/>
      <c r="BH197" s="427"/>
      <c r="BI197" s="427"/>
      <c r="BJ197" s="427"/>
      <c r="BK197" s="427"/>
      <c r="BL197" s="427"/>
      <c r="BM197" s="427"/>
      <c r="BN197" s="427"/>
      <c r="BO197" s="427"/>
      <c r="BP197" s="427"/>
    </row>
    <row r="198" spans="31:68" ht="11.25">
      <c r="AE198" s="427"/>
      <c r="AF198" s="427"/>
      <c r="AG198" s="440"/>
      <c r="AH198" s="427"/>
      <c r="AI198" s="427"/>
      <c r="AJ198" s="427"/>
      <c r="AK198" s="427"/>
      <c r="AL198" s="427"/>
      <c r="AM198" s="427"/>
      <c r="AN198" s="427"/>
      <c r="AO198" s="427"/>
      <c r="AP198" s="427"/>
      <c r="AQ198" s="427"/>
      <c r="AR198" s="427"/>
      <c r="AS198" s="427"/>
      <c r="AT198" s="427"/>
      <c r="AU198" s="427"/>
      <c r="AV198" s="427"/>
      <c r="AW198" s="427"/>
      <c r="AX198" s="427"/>
      <c r="AY198" s="427"/>
      <c r="AZ198" s="427"/>
      <c r="BA198" s="427"/>
      <c r="BB198" s="427"/>
      <c r="BC198" s="427"/>
      <c r="BD198" s="427"/>
      <c r="BE198" s="427"/>
      <c r="BF198" s="427"/>
      <c r="BG198" s="427"/>
      <c r="BH198" s="427"/>
      <c r="BI198" s="427"/>
      <c r="BJ198" s="427"/>
      <c r="BK198" s="427"/>
      <c r="BL198" s="427"/>
      <c r="BM198" s="427"/>
      <c r="BN198" s="427"/>
      <c r="BO198" s="427"/>
      <c r="BP198" s="427"/>
    </row>
    <row r="199" spans="31:68" ht="11.25">
      <c r="AE199" s="427"/>
      <c r="AF199" s="427"/>
      <c r="AG199" s="440"/>
      <c r="AH199" s="427"/>
      <c r="AI199" s="427"/>
      <c r="AJ199" s="427"/>
      <c r="AK199" s="427"/>
      <c r="AL199" s="427"/>
      <c r="AM199" s="427"/>
      <c r="AN199" s="427"/>
      <c r="AO199" s="427"/>
      <c r="AP199" s="427"/>
      <c r="AQ199" s="427"/>
      <c r="AR199" s="427"/>
      <c r="AS199" s="427"/>
      <c r="AT199" s="427"/>
      <c r="AU199" s="427"/>
      <c r="AV199" s="427"/>
      <c r="AW199" s="427"/>
      <c r="AX199" s="427"/>
      <c r="AY199" s="427"/>
      <c r="AZ199" s="427"/>
      <c r="BA199" s="427"/>
      <c r="BB199" s="427"/>
      <c r="BC199" s="427"/>
      <c r="BD199" s="427"/>
      <c r="BE199" s="427"/>
      <c r="BF199" s="427"/>
      <c r="BG199" s="427"/>
      <c r="BH199" s="427"/>
      <c r="BI199" s="427"/>
      <c r="BJ199" s="427"/>
      <c r="BK199" s="427"/>
      <c r="BL199" s="427"/>
      <c r="BM199" s="427"/>
      <c r="BN199" s="427"/>
      <c r="BO199" s="427"/>
      <c r="BP199" s="427"/>
    </row>
    <row r="200" spans="31:68" ht="11.25">
      <c r="AE200" s="427"/>
      <c r="AF200" s="427"/>
      <c r="AG200" s="440"/>
      <c r="AH200" s="427"/>
      <c r="AI200" s="427"/>
      <c r="AJ200" s="427"/>
      <c r="AK200" s="427"/>
      <c r="AL200" s="427"/>
      <c r="AM200" s="427"/>
      <c r="AN200" s="427"/>
      <c r="AO200" s="427"/>
      <c r="AP200" s="427"/>
      <c r="AQ200" s="427"/>
      <c r="AR200" s="427"/>
      <c r="AS200" s="427"/>
      <c r="AT200" s="427"/>
      <c r="AU200" s="427"/>
      <c r="AV200" s="427"/>
      <c r="AW200" s="427"/>
      <c r="AX200" s="427"/>
      <c r="AY200" s="427"/>
      <c r="AZ200" s="427"/>
      <c r="BA200" s="427"/>
      <c r="BB200" s="427"/>
      <c r="BC200" s="427"/>
      <c r="BD200" s="427"/>
      <c r="BE200" s="427"/>
      <c r="BF200" s="427"/>
      <c r="BG200" s="427"/>
      <c r="BH200" s="427"/>
      <c r="BI200" s="427"/>
      <c r="BJ200" s="427"/>
      <c r="BK200" s="427"/>
      <c r="BL200" s="427"/>
      <c r="BM200" s="427"/>
      <c r="BN200" s="427"/>
      <c r="BO200" s="427"/>
      <c r="BP200" s="427"/>
    </row>
    <row r="201" spans="31:68" ht="11.25">
      <c r="AE201" s="427"/>
      <c r="AF201" s="427"/>
      <c r="AG201" s="440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27"/>
      <c r="AV201" s="427"/>
      <c r="AW201" s="427"/>
      <c r="AX201" s="427"/>
      <c r="AY201" s="427"/>
      <c r="AZ201" s="427"/>
      <c r="BA201" s="427"/>
      <c r="BB201" s="427"/>
      <c r="BC201" s="427"/>
      <c r="BD201" s="427"/>
      <c r="BE201" s="427"/>
      <c r="BF201" s="427"/>
      <c r="BG201" s="427"/>
      <c r="BH201" s="427"/>
      <c r="BI201" s="427"/>
      <c r="BJ201" s="427"/>
      <c r="BK201" s="427"/>
      <c r="BL201" s="427"/>
      <c r="BM201" s="427"/>
      <c r="BN201" s="427"/>
      <c r="BO201" s="427"/>
      <c r="BP201" s="427"/>
    </row>
    <row r="202" spans="31:68" ht="11.25">
      <c r="AE202" s="427"/>
      <c r="AF202" s="427"/>
      <c r="AG202" s="440"/>
      <c r="AH202" s="427"/>
      <c r="AI202" s="427"/>
      <c r="AJ202" s="427"/>
      <c r="AK202" s="427"/>
      <c r="AL202" s="427"/>
      <c r="AM202" s="427"/>
      <c r="AN202" s="427"/>
      <c r="AO202" s="427"/>
      <c r="AP202" s="427"/>
      <c r="AQ202" s="427"/>
      <c r="AR202" s="427"/>
      <c r="AS202" s="427"/>
      <c r="AT202" s="427"/>
      <c r="AU202" s="427"/>
      <c r="AV202" s="427"/>
      <c r="AW202" s="427"/>
      <c r="AX202" s="427"/>
      <c r="AY202" s="427"/>
      <c r="AZ202" s="427"/>
      <c r="BA202" s="427"/>
      <c r="BB202" s="427"/>
      <c r="BC202" s="427"/>
      <c r="BD202" s="427"/>
      <c r="BE202" s="427"/>
      <c r="BF202" s="427"/>
      <c r="BG202" s="427"/>
      <c r="BH202" s="427"/>
      <c r="BI202" s="427"/>
      <c r="BJ202" s="427"/>
      <c r="BK202" s="427"/>
      <c r="BL202" s="427"/>
      <c r="BM202" s="427"/>
      <c r="BN202" s="427"/>
      <c r="BO202" s="427"/>
      <c r="BP202" s="427"/>
    </row>
    <row r="203" spans="31:68" ht="11.25">
      <c r="AE203" s="427"/>
      <c r="AF203" s="427"/>
      <c r="AG203" s="440"/>
      <c r="AH203" s="427"/>
      <c r="AI203" s="427"/>
      <c r="AJ203" s="427"/>
      <c r="AK203" s="427"/>
      <c r="AL203" s="427"/>
      <c r="AM203" s="427"/>
      <c r="AN203" s="427"/>
      <c r="AO203" s="427"/>
      <c r="AP203" s="427"/>
      <c r="AQ203" s="427"/>
      <c r="AR203" s="427"/>
      <c r="AS203" s="427"/>
      <c r="AT203" s="427"/>
      <c r="AU203" s="427"/>
      <c r="AV203" s="427"/>
      <c r="AW203" s="427"/>
      <c r="AX203" s="427"/>
      <c r="AY203" s="427"/>
      <c r="AZ203" s="427"/>
      <c r="BA203" s="427"/>
      <c r="BB203" s="427"/>
      <c r="BC203" s="427"/>
      <c r="BD203" s="427"/>
      <c r="BE203" s="427"/>
      <c r="BF203" s="427"/>
      <c r="BG203" s="427"/>
      <c r="BH203" s="427"/>
      <c r="BI203" s="427"/>
      <c r="BJ203" s="427"/>
      <c r="BK203" s="427"/>
      <c r="BL203" s="427"/>
      <c r="BM203" s="427"/>
      <c r="BN203" s="427"/>
      <c r="BO203" s="427"/>
      <c r="BP203" s="427"/>
    </row>
    <row r="204" spans="31:68" ht="11.25">
      <c r="AE204" s="427"/>
      <c r="AF204" s="427"/>
      <c r="AG204" s="440"/>
      <c r="AH204" s="427"/>
      <c r="AI204" s="427"/>
      <c r="AJ204" s="427"/>
      <c r="AK204" s="427"/>
      <c r="AL204" s="427"/>
      <c r="AM204" s="427"/>
      <c r="AN204" s="427"/>
      <c r="AO204" s="427"/>
      <c r="AP204" s="427"/>
      <c r="AQ204" s="427"/>
      <c r="AR204" s="427"/>
      <c r="AS204" s="427"/>
      <c r="AT204" s="427"/>
      <c r="AU204" s="427"/>
      <c r="AV204" s="427"/>
      <c r="AW204" s="427"/>
      <c r="AX204" s="427"/>
      <c r="AY204" s="427"/>
      <c r="AZ204" s="427"/>
      <c r="BA204" s="427"/>
      <c r="BB204" s="427"/>
      <c r="BC204" s="427"/>
      <c r="BD204" s="427"/>
      <c r="BE204" s="427"/>
      <c r="BF204" s="427"/>
      <c r="BG204" s="427"/>
      <c r="BH204" s="427"/>
      <c r="BI204" s="427"/>
      <c r="BJ204" s="427"/>
      <c r="BK204" s="427"/>
      <c r="BL204" s="427"/>
      <c r="BM204" s="427"/>
      <c r="BN204" s="427"/>
      <c r="BO204" s="427"/>
      <c r="BP204" s="427"/>
    </row>
    <row r="205" spans="31:68" ht="11.25">
      <c r="AE205" s="427"/>
      <c r="AF205" s="427"/>
      <c r="AG205" s="440"/>
      <c r="AH205" s="427"/>
      <c r="AI205" s="427"/>
      <c r="AJ205" s="427"/>
      <c r="AK205" s="427"/>
      <c r="AL205" s="427"/>
      <c r="AM205" s="427"/>
      <c r="AN205" s="427"/>
      <c r="AO205" s="427"/>
      <c r="AP205" s="427"/>
      <c r="AQ205" s="427"/>
      <c r="AR205" s="427"/>
      <c r="AS205" s="427"/>
      <c r="AT205" s="427"/>
      <c r="AU205" s="427"/>
      <c r="AV205" s="427"/>
      <c r="AW205" s="427"/>
      <c r="AX205" s="427"/>
      <c r="AY205" s="427"/>
      <c r="AZ205" s="427"/>
      <c r="BA205" s="427"/>
      <c r="BB205" s="427"/>
      <c r="BC205" s="427"/>
      <c r="BD205" s="427"/>
      <c r="BE205" s="427"/>
      <c r="BF205" s="427"/>
      <c r="BG205" s="427"/>
      <c r="BH205" s="427"/>
      <c r="BI205" s="427"/>
      <c r="BJ205" s="427"/>
      <c r="BK205" s="427"/>
      <c r="BL205" s="427"/>
      <c r="BM205" s="427"/>
      <c r="BN205" s="427"/>
      <c r="BO205" s="427"/>
      <c r="BP205" s="427"/>
    </row>
    <row r="206" spans="31:68" ht="11.25">
      <c r="AE206" s="427"/>
      <c r="AF206" s="427"/>
      <c r="AG206" s="440"/>
      <c r="AH206" s="427"/>
      <c r="AI206" s="427"/>
      <c r="AJ206" s="427"/>
      <c r="AK206" s="427"/>
      <c r="AL206" s="427"/>
      <c r="AM206" s="427"/>
      <c r="AN206" s="427"/>
      <c r="AO206" s="427"/>
      <c r="AP206" s="427"/>
      <c r="AQ206" s="427"/>
      <c r="AR206" s="427"/>
      <c r="AS206" s="427"/>
      <c r="AT206" s="427"/>
      <c r="AU206" s="427"/>
      <c r="AV206" s="427"/>
      <c r="AW206" s="427"/>
      <c r="AX206" s="427"/>
      <c r="AY206" s="427"/>
      <c r="AZ206" s="427"/>
      <c r="BA206" s="427"/>
      <c r="BB206" s="427"/>
      <c r="BC206" s="427"/>
      <c r="BD206" s="427"/>
      <c r="BE206" s="427"/>
      <c r="BF206" s="427"/>
      <c r="BG206" s="427"/>
      <c r="BH206" s="427"/>
      <c r="BI206" s="427"/>
      <c r="BJ206" s="427"/>
      <c r="BK206" s="427"/>
      <c r="BL206" s="427"/>
      <c r="BM206" s="427"/>
      <c r="BN206" s="427"/>
      <c r="BO206" s="427"/>
      <c r="BP206" s="427"/>
    </row>
    <row r="207" spans="31:68" ht="11.25">
      <c r="AE207" s="427"/>
      <c r="AF207" s="427"/>
      <c r="AG207" s="440"/>
      <c r="AH207" s="427"/>
      <c r="AI207" s="427"/>
      <c r="AJ207" s="427"/>
      <c r="AK207" s="427"/>
      <c r="AL207" s="427"/>
      <c r="AM207" s="427"/>
      <c r="AN207" s="427"/>
      <c r="AO207" s="427"/>
      <c r="AP207" s="427"/>
      <c r="AQ207" s="427"/>
      <c r="AR207" s="427"/>
      <c r="AS207" s="427"/>
      <c r="AT207" s="427"/>
      <c r="AU207" s="427"/>
      <c r="AV207" s="427"/>
      <c r="AW207" s="427"/>
      <c r="AX207" s="427"/>
      <c r="AY207" s="427"/>
      <c r="AZ207" s="427"/>
      <c r="BA207" s="427"/>
      <c r="BB207" s="427"/>
      <c r="BC207" s="427"/>
      <c r="BD207" s="427"/>
      <c r="BE207" s="427"/>
      <c r="BF207" s="427"/>
      <c r="BG207" s="427"/>
      <c r="BH207" s="427"/>
      <c r="BI207" s="427"/>
      <c r="BJ207" s="427"/>
      <c r="BK207" s="427"/>
      <c r="BL207" s="427"/>
      <c r="BM207" s="427"/>
      <c r="BN207" s="427"/>
      <c r="BO207" s="427"/>
      <c r="BP207" s="427"/>
    </row>
    <row r="208" spans="31:68" ht="11.25">
      <c r="AE208" s="427"/>
      <c r="AF208" s="427"/>
      <c r="AG208" s="440"/>
      <c r="AH208" s="427"/>
      <c r="AI208" s="427"/>
      <c r="AJ208" s="427"/>
      <c r="AK208" s="427"/>
      <c r="AL208" s="427"/>
      <c r="AM208" s="427"/>
      <c r="AN208" s="427"/>
      <c r="AO208" s="427"/>
      <c r="AP208" s="427"/>
      <c r="AQ208" s="427"/>
      <c r="AR208" s="427"/>
      <c r="AS208" s="427"/>
      <c r="AT208" s="427"/>
      <c r="AU208" s="427"/>
      <c r="AV208" s="427"/>
      <c r="AW208" s="427"/>
      <c r="AX208" s="427"/>
      <c r="AY208" s="427"/>
      <c r="AZ208" s="427"/>
      <c r="BA208" s="427"/>
      <c r="BB208" s="427"/>
      <c r="BC208" s="427"/>
      <c r="BD208" s="427"/>
      <c r="BE208" s="427"/>
      <c r="BF208" s="427"/>
      <c r="BG208" s="427"/>
      <c r="BH208" s="427"/>
      <c r="BI208" s="427"/>
      <c r="BJ208" s="427"/>
      <c r="BK208" s="427"/>
      <c r="BL208" s="427"/>
      <c r="BM208" s="427"/>
      <c r="BN208" s="427"/>
      <c r="BO208" s="427"/>
      <c r="BP208" s="427"/>
    </row>
    <row r="209" spans="31:68" ht="11.25">
      <c r="AE209" s="427"/>
      <c r="AF209" s="427"/>
      <c r="AG209" s="440"/>
      <c r="AH209" s="427"/>
      <c r="AI209" s="427"/>
      <c r="AJ209" s="427"/>
      <c r="AK209" s="427"/>
      <c r="AL209" s="427"/>
      <c r="AM209" s="427"/>
      <c r="AN209" s="427"/>
      <c r="AO209" s="427"/>
      <c r="AP209" s="427"/>
      <c r="AQ209" s="427"/>
      <c r="AR209" s="427"/>
      <c r="AS209" s="427"/>
      <c r="AT209" s="427"/>
      <c r="AU209" s="427"/>
      <c r="AV209" s="427"/>
      <c r="AW209" s="427"/>
      <c r="AX209" s="427"/>
      <c r="AY209" s="427"/>
      <c r="AZ209" s="427"/>
      <c r="BA209" s="427"/>
      <c r="BB209" s="427"/>
      <c r="BC209" s="427"/>
      <c r="BD209" s="427"/>
      <c r="BE209" s="427"/>
      <c r="BF209" s="427"/>
      <c r="BG209" s="427"/>
      <c r="BH209" s="427"/>
      <c r="BI209" s="427"/>
      <c r="BJ209" s="427"/>
      <c r="BK209" s="427"/>
      <c r="BL209" s="427"/>
      <c r="BM209" s="427"/>
      <c r="BN209" s="427"/>
      <c r="BO209" s="427"/>
      <c r="BP209" s="427"/>
    </row>
    <row r="210" spans="31:68" ht="11.25">
      <c r="AE210" s="427"/>
      <c r="AF210" s="427"/>
      <c r="AG210" s="440"/>
      <c r="AH210" s="427"/>
      <c r="AI210" s="427"/>
      <c r="AJ210" s="427"/>
      <c r="AK210" s="427"/>
      <c r="AL210" s="427"/>
      <c r="AM210" s="427"/>
      <c r="AN210" s="427"/>
      <c r="AO210" s="427"/>
      <c r="AP210" s="427"/>
      <c r="AQ210" s="427"/>
      <c r="AR210" s="427"/>
      <c r="AS210" s="427"/>
      <c r="AT210" s="427"/>
      <c r="AU210" s="427"/>
      <c r="AV210" s="427"/>
      <c r="AW210" s="427"/>
      <c r="AX210" s="427"/>
      <c r="AY210" s="427"/>
      <c r="AZ210" s="427"/>
      <c r="BA210" s="427"/>
      <c r="BB210" s="427"/>
      <c r="BC210" s="427"/>
      <c r="BD210" s="427"/>
      <c r="BE210" s="427"/>
      <c r="BF210" s="427"/>
      <c r="BG210" s="427"/>
      <c r="BH210" s="427"/>
      <c r="BI210" s="427"/>
      <c r="BJ210" s="427"/>
      <c r="BK210" s="427"/>
      <c r="BL210" s="427"/>
      <c r="BM210" s="427"/>
      <c r="BN210" s="427"/>
      <c r="BO210" s="427"/>
      <c r="BP210" s="427"/>
    </row>
    <row r="211" spans="31:68" ht="11.25">
      <c r="AE211" s="427"/>
      <c r="AF211" s="427"/>
      <c r="AG211" s="440"/>
      <c r="AH211" s="427"/>
      <c r="AI211" s="427"/>
      <c r="AJ211" s="427"/>
      <c r="AK211" s="427"/>
      <c r="AL211" s="427"/>
      <c r="AM211" s="427"/>
      <c r="AN211" s="427"/>
      <c r="AO211" s="427"/>
      <c r="AP211" s="427"/>
      <c r="AQ211" s="427"/>
      <c r="AR211" s="427"/>
      <c r="AS211" s="427"/>
      <c r="AT211" s="427"/>
      <c r="AU211" s="427"/>
      <c r="AV211" s="427"/>
      <c r="AW211" s="427"/>
      <c r="AX211" s="427"/>
      <c r="AY211" s="427"/>
      <c r="AZ211" s="427"/>
      <c r="BA211" s="427"/>
      <c r="BB211" s="427"/>
      <c r="BC211" s="427"/>
      <c r="BD211" s="427"/>
      <c r="BE211" s="427"/>
      <c r="BF211" s="427"/>
      <c r="BG211" s="427"/>
      <c r="BH211" s="427"/>
      <c r="BI211" s="427"/>
      <c r="BJ211" s="427"/>
      <c r="BK211" s="427"/>
      <c r="BL211" s="427"/>
      <c r="BM211" s="427"/>
      <c r="BN211" s="427"/>
      <c r="BO211" s="427"/>
      <c r="BP211" s="427"/>
    </row>
    <row r="212" spans="31:68" ht="11.25">
      <c r="AE212" s="427"/>
      <c r="AF212" s="427"/>
      <c r="AG212" s="440"/>
      <c r="AH212" s="427"/>
      <c r="AI212" s="427"/>
      <c r="AJ212" s="427"/>
      <c r="AK212" s="427"/>
      <c r="AL212" s="427"/>
      <c r="AM212" s="427"/>
      <c r="AN212" s="427"/>
      <c r="AO212" s="427"/>
      <c r="AP212" s="427"/>
      <c r="AQ212" s="427"/>
      <c r="AR212" s="427"/>
      <c r="AS212" s="427"/>
      <c r="AT212" s="427"/>
      <c r="AU212" s="427"/>
      <c r="AV212" s="427"/>
      <c r="AW212" s="427"/>
      <c r="AX212" s="427"/>
      <c r="AY212" s="427"/>
      <c r="AZ212" s="427"/>
      <c r="BA212" s="427"/>
      <c r="BB212" s="427"/>
      <c r="BC212" s="427"/>
      <c r="BD212" s="427"/>
      <c r="BE212" s="427"/>
      <c r="BF212" s="427"/>
      <c r="BG212" s="427"/>
      <c r="BH212" s="427"/>
      <c r="BI212" s="427"/>
      <c r="BJ212" s="427"/>
      <c r="BK212" s="427"/>
      <c r="BL212" s="427"/>
      <c r="BM212" s="427"/>
      <c r="BN212" s="427"/>
      <c r="BO212" s="427"/>
      <c r="BP212" s="427"/>
    </row>
    <row r="213" spans="31:68" ht="11.25">
      <c r="AE213" s="427"/>
      <c r="AF213" s="427"/>
      <c r="AG213" s="440"/>
      <c r="AH213" s="427"/>
      <c r="AI213" s="427"/>
      <c r="AJ213" s="427"/>
      <c r="AK213" s="427"/>
      <c r="AL213" s="427"/>
      <c r="AM213" s="427"/>
      <c r="AN213" s="427"/>
      <c r="AO213" s="427"/>
      <c r="AP213" s="427"/>
      <c r="AQ213" s="427"/>
      <c r="AR213" s="427"/>
      <c r="AS213" s="427"/>
      <c r="AT213" s="427"/>
      <c r="AU213" s="427"/>
      <c r="AV213" s="427"/>
      <c r="AW213" s="427"/>
      <c r="AX213" s="427"/>
      <c r="AY213" s="427"/>
      <c r="AZ213" s="427"/>
      <c r="BA213" s="427"/>
      <c r="BB213" s="427"/>
      <c r="BC213" s="427"/>
      <c r="BD213" s="427"/>
      <c r="BE213" s="427"/>
      <c r="BF213" s="427"/>
      <c r="BG213" s="427"/>
      <c r="BH213" s="427"/>
      <c r="BI213" s="427"/>
      <c r="BJ213" s="427"/>
      <c r="BK213" s="427"/>
      <c r="BL213" s="427"/>
      <c r="BM213" s="427"/>
      <c r="BN213" s="427"/>
      <c r="BO213" s="427"/>
      <c r="BP213" s="427"/>
    </row>
    <row r="214" spans="31:68" ht="11.25">
      <c r="AE214" s="427"/>
      <c r="AF214" s="427"/>
      <c r="AG214" s="440"/>
      <c r="AH214" s="427"/>
      <c r="AI214" s="427"/>
      <c r="AJ214" s="427"/>
      <c r="AK214" s="427"/>
      <c r="AL214" s="427"/>
      <c r="AM214" s="427"/>
      <c r="AN214" s="427"/>
      <c r="AO214" s="427"/>
      <c r="AP214" s="427"/>
      <c r="AQ214" s="427"/>
      <c r="AR214" s="427"/>
      <c r="AS214" s="427"/>
      <c r="AT214" s="427"/>
      <c r="AU214" s="427"/>
      <c r="AV214" s="427"/>
      <c r="AW214" s="427"/>
      <c r="AX214" s="427"/>
      <c r="AY214" s="427"/>
      <c r="AZ214" s="427"/>
      <c r="BA214" s="427"/>
      <c r="BB214" s="427"/>
      <c r="BC214" s="427"/>
      <c r="BD214" s="427"/>
      <c r="BE214" s="427"/>
      <c r="BF214" s="427"/>
      <c r="BG214" s="427"/>
      <c r="BH214" s="427"/>
      <c r="BI214" s="427"/>
      <c r="BJ214" s="427"/>
      <c r="BK214" s="427"/>
      <c r="BL214" s="427"/>
      <c r="BM214" s="427"/>
      <c r="BN214" s="427"/>
      <c r="BO214" s="427"/>
      <c r="BP214" s="427"/>
    </row>
    <row r="215" spans="31:68" ht="11.25">
      <c r="AE215" s="427"/>
      <c r="AF215" s="427"/>
      <c r="AG215" s="440"/>
      <c r="AH215" s="427"/>
      <c r="AI215" s="427"/>
      <c r="AJ215" s="427"/>
      <c r="AK215" s="427"/>
      <c r="AL215" s="427"/>
      <c r="AM215" s="427"/>
      <c r="AN215" s="427"/>
      <c r="AO215" s="427"/>
      <c r="AP215" s="427"/>
      <c r="AQ215" s="427"/>
      <c r="AR215" s="427"/>
      <c r="AS215" s="427"/>
      <c r="AT215" s="427"/>
      <c r="AU215" s="427"/>
      <c r="AV215" s="427"/>
      <c r="AW215" s="427"/>
      <c r="AX215" s="427"/>
      <c r="AY215" s="427"/>
      <c r="AZ215" s="427"/>
      <c r="BA215" s="427"/>
      <c r="BB215" s="427"/>
      <c r="BC215" s="427"/>
      <c r="BD215" s="427"/>
      <c r="BE215" s="427"/>
      <c r="BF215" s="427"/>
      <c r="BG215" s="427"/>
      <c r="BH215" s="427"/>
      <c r="BI215" s="427"/>
      <c r="BJ215" s="427"/>
      <c r="BK215" s="427"/>
      <c r="BL215" s="427"/>
      <c r="BM215" s="427"/>
      <c r="BN215" s="427"/>
      <c r="BO215" s="427"/>
      <c r="BP215" s="427"/>
    </row>
    <row r="216" spans="31:68" ht="11.25">
      <c r="AE216" s="427"/>
      <c r="AF216" s="427"/>
      <c r="AG216" s="440"/>
      <c r="AH216" s="427"/>
      <c r="AI216" s="427"/>
      <c r="AJ216" s="427"/>
      <c r="AK216" s="427"/>
      <c r="AL216" s="427"/>
      <c r="AM216" s="427"/>
      <c r="AN216" s="427"/>
      <c r="AO216" s="427"/>
      <c r="AP216" s="427"/>
      <c r="AQ216" s="427"/>
      <c r="AR216" s="427"/>
      <c r="AS216" s="427"/>
      <c r="AT216" s="427"/>
      <c r="AU216" s="427"/>
      <c r="AV216" s="427"/>
      <c r="AW216" s="427"/>
      <c r="AX216" s="427"/>
      <c r="AY216" s="427"/>
      <c r="AZ216" s="427"/>
      <c r="BA216" s="427"/>
      <c r="BB216" s="427"/>
      <c r="BC216" s="427"/>
      <c r="BD216" s="427"/>
      <c r="BE216" s="427"/>
      <c r="BF216" s="427"/>
      <c r="BG216" s="427"/>
      <c r="BH216" s="427"/>
      <c r="BI216" s="427"/>
      <c r="BJ216" s="427"/>
      <c r="BK216" s="427"/>
      <c r="BL216" s="427"/>
      <c r="BM216" s="427"/>
      <c r="BN216" s="427"/>
      <c r="BO216" s="427"/>
      <c r="BP216" s="427"/>
    </row>
    <row r="217" spans="31:68" ht="11.25">
      <c r="AE217" s="427"/>
      <c r="AF217" s="427"/>
      <c r="AG217" s="440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  <c r="AR217" s="427"/>
      <c r="AS217" s="427"/>
      <c r="AT217" s="427"/>
      <c r="AU217" s="427"/>
      <c r="AV217" s="427"/>
      <c r="AW217" s="427"/>
      <c r="AX217" s="427"/>
      <c r="AY217" s="427"/>
      <c r="AZ217" s="427"/>
      <c r="BA217" s="427"/>
      <c r="BB217" s="427"/>
      <c r="BC217" s="427"/>
      <c r="BD217" s="427"/>
      <c r="BE217" s="427"/>
      <c r="BF217" s="427"/>
      <c r="BG217" s="427"/>
      <c r="BH217" s="427"/>
      <c r="BI217" s="427"/>
      <c r="BJ217" s="427"/>
      <c r="BK217" s="427"/>
      <c r="BL217" s="427"/>
      <c r="BM217" s="427"/>
      <c r="BN217" s="427"/>
      <c r="BO217" s="427"/>
      <c r="BP217" s="427"/>
    </row>
    <row r="218" spans="31:68" ht="11.25">
      <c r="AE218" s="427"/>
      <c r="AF218" s="427"/>
      <c r="AG218" s="440"/>
      <c r="AH218" s="427"/>
      <c r="AI218" s="427"/>
      <c r="AJ218" s="427"/>
      <c r="AK218" s="427"/>
      <c r="AL218" s="427"/>
      <c r="AM218" s="427"/>
      <c r="AN218" s="427"/>
      <c r="AO218" s="427"/>
      <c r="AP218" s="427"/>
      <c r="AQ218" s="427"/>
      <c r="AR218" s="427"/>
      <c r="AS218" s="427"/>
      <c r="AT218" s="427"/>
      <c r="AU218" s="427"/>
      <c r="AV218" s="427"/>
      <c r="AW218" s="427"/>
      <c r="AX218" s="427"/>
      <c r="AY218" s="427"/>
      <c r="AZ218" s="427"/>
      <c r="BA218" s="427"/>
      <c r="BB218" s="427"/>
      <c r="BC218" s="427"/>
      <c r="BD218" s="427"/>
      <c r="BE218" s="427"/>
      <c r="BF218" s="427"/>
      <c r="BG218" s="427"/>
      <c r="BH218" s="427"/>
      <c r="BI218" s="427"/>
      <c r="BJ218" s="427"/>
      <c r="BK218" s="427"/>
      <c r="BL218" s="427"/>
      <c r="BM218" s="427"/>
      <c r="BN218" s="427"/>
      <c r="BO218" s="427"/>
      <c r="BP218" s="427"/>
    </row>
    <row r="219" spans="31:68" ht="11.25">
      <c r="AE219" s="427"/>
      <c r="AF219" s="427"/>
      <c r="AG219" s="440"/>
      <c r="AH219" s="427"/>
      <c r="AI219" s="427"/>
      <c r="AJ219" s="427"/>
      <c r="AK219" s="427"/>
      <c r="AL219" s="427"/>
      <c r="AM219" s="427"/>
      <c r="AN219" s="427"/>
      <c r="AO219" s="427"/>
      <c r="AP219" s="427"/>
      <c r="AQ219" s="427"/>
      <c r="AR219" s="427"/>
      <c r="AS219" s="427"/>
      <c r="AT219" s="427"/>
      <c r="AU219" s="427"/>
      <c r="AV219" s="427"/>
      <c r="AW219" s="427"/>
      <c r="AX219" s="427"/>
      <c r="AY219" s="427"/>
      <c r="AZ219" s="427"/>
      <c r="BA219" s="427"/>
      <c r="BB219" s="427"/>
      <c r="BC219" s="427"/>
      <c r="BD219" s="427"/>
      <c r="BE219" s="427"/>
      <c r="BF219" s="427"/>
      <c r="BG219" s="427"/>
      <c r="BH219" s="427"/>
      <c r="BI219" s="427"/>
      <c r="BJ219" s="427"/>
      <c r="BK219" s="427"/>
      <c r="BL219" s="427"/>
      <c r="BM219" s="427"/>
      <c r="BN219" s="427"/>
      <c r="BO219" s="427"/>
      <c r="BP219" s="427"/>
    </row>
    <row r="220" spans="31:68" ht="11.25">
      <c r="AE220" s="427"/>
      <c r="AF220" s="427"/>
      <c r="AG220" s="440"/>
      <c r="AH220" s="427"/>
      <c r="AI220" s="427"/>
      <c r="AJ220" s="427"/>
      <c r="AK220" s="427"/>
      <c r="AL220" s="427"/>
      <c r="AM220" s="427"/>
      <c r="AN220" s="427"/>
      <c r="AO220" s="427"/>
      <c r="AP220" s="427"/>
      <c r="AQ220" s="427"/>
      <c r="AR220" s="427"/>
      <c r="AS220" s="427"/>
      <c r="AT220" s="427"/>
      <c r="AU220" s="427"/>
      <c r="AV220" s="427"/>
      <c r="AW220" s="427"/>
      <c r="AX220" s="427"/>
      <c r="AY220" s="427"/>
      <c r="AZ220" s="427"/>
      <c r="BA220" s="427"/>
      <c r="BB220" s="427"/>
      <c r="BC220" s="427"/>
      <c r="BD220" s="427"/>
      <c r="BE220" s="427"/>
      <c r="BF220" s="427"/>
      <c r="BG220" s="427"/>
      <c r="BH220" s="427"/>
      <c r="BI220" s="427"/>
      <c r="BJ220" s="427"/>
      <c r="BK220" s="427"/>
      <c r="BL220" s="427"/>
      <c r="BM220" s="427"/>
      <c r="BN220" s="427"/>
      <c r="BO220" s="427"/>
      <c r="BP220" s="427"/>
    </row>
    <row r="221" spans="31:68" ht="11.25">
      <c r="AE221" s="427"/>
      <c r="AF221" s="427"/>
      <c r="AG221" s="440"/>
      <c r="AH221" s="427"/>
      <c r="AI221" s="427"/>
      <c r="AJ221" s="427"/>
      <c r="AK221" s="427"/>
      <c r="AL221" s="427"/>
      <c r="AM221" s="427"/>
      <c r="AN221" s="427"/>
      <c r="AO221" s="427"/>
      <c r="AP221" s="427"/>
      <c r="AQ221" s="427"/>
      <c r="AR221" s="427"/>
      <c r="AS221" s="427"/>
      <c r="AT221" s="427"/>
      <c r="AU221" s="427"/>
      <c r="AV221" s="427"/>
      <c r="AW221" s="427"/>
      <c r="AX221" s="427"/>
      <c r="AY221" s="427"/>
      <c r="AZ221" s="427"/>
      <c r="BA221" s="427"/>
      <c r="BB221" s="427"/>
      <c r="BC221" s="427"/>
      <c r="BD221" s="427"/>
      <c r="BE221" s="427"/>
      <c r="BF221" s="427"/>
      <c r="BG221" s="427"/>
      <c r="BH221" s="427"/>
      <c r="BI221" s="427"/>
      <c r="BJ221" s="427"/>
      <c r="BK221" s="427"/>
      <c r="BL221" s="427"/>
      <c r="BM221" s="427"/>
      <c r="BN221" s="427"/>
      <c r="BO221" s="427"/>
      <c r="BP221" s="427"/>
    </row>
    <row r="222" spans="31:68" ht="11.25">
      <c r="AE222" s="427"/>
      <c r="AF222" s="427"/>
      <c r="AG222" s="440"/>
      <c r="AH222" s="427"/>
      <c r="AI222" s="427"/>
      <c r="AJ222" s="427"/>
      <c r="AK222" s="427"/>
      <c r="AL222" s="427"/>
      <c r="AM222" s="427"/>
      <c r="AN222" s="427"/>
      <c r="AO222" s="427"/>
      <c r="AP222" s="427"/>
      <c r="AQ222" s="427"/>
      <c r="AR222" s="427"/>
      <c r="AS222" s="427"/>
      <c r="AT222" s="427"/>
      <c r="AU222" s="427"/>
      <c r="AV222" s="427"/>
      <c r="AW222" s="427"/>
      <c r="AX222" s="427"/>
      <c r="AY222" s="427"/>
      <c r="AZ222" s="427"/>
      <c r="BA222" s="427"/>
      <c r="BB222" s="427"/>
      <c r="BC222" s="427"/>
      <c r="BD222" s="427"/>
      <c r="BE222" s="427"/>
      <c r="BF222" s="427"/>
      <c r="BG222" s="427"/>
      <c r="BH222" s="427"/>
      <c r="BI222" s="427"/>
      <c r="BJ222" s="427"/>
      <c r="BK222" s="427"/>
      <c r="BL222" s="427"/>
      <c r="BM222" s="427"/>
      <c r="BN222" s="427"/>
      <c r="BO222" s="427"/>
      <c r="BP222" s="427"/>
    </row>
    <row r="223" spans="31:68" ht="11.25">
      <c r="AE223" s="427"/>
      <c r="AF223" s="427"/>
      <c r="AG223" s="440"/>
      <c r="AH223" s="427"/>
      <c r="AI223" s="427"/>
      <c r="AJ223" s="427"/>
      <c r="AK223" s="427"/>
      <c r="AL223" s="427"/>
      <c r="AM223" s="427"/>
      <c r="AN223" s="427"/>
      <c r="AO223" s="427"/>
      <c r="AP223" s="427"/>
      <c r="AQ223" s="427"/>
      <c r="AR223" s="427"/>
      <c r="AS223" s="427"/>
      <c r="AT223" s="427"/>
      <c r="AU223" s="427"/>
      <c r="AV223" s="427"/>
      <c r="AW223" s="427"/>
      <c r="AX223" s="427"/>
      <c r="AY223" s="427"/>
      <c r="AZ223" s="427"/>
      <c r="BA223" s="427"/>
      <c r="BB223" s="427"/>
      <c r="BC223" s="427"/>
      <c r="BD223" s="427"/>
      <c r="BE223" s="427"/>
      <c r="BF223" s="427"/>
      <c r="BG223" s="427"/>
      <c r="BH223" s="427"/>
      <c r="BI223" s="427"/>
      <c r="BJ223" s="427"/>
      <c r="BK223" s="427"/>
      <c r="BL223" s="427"/>
      <c r="BM223" s="427"/>
      <c r="BN223" s="427"/>
      <c r="BO223" s="427"/>
      <c r="BP223" s="427"/>
    </row>
    <row r="224" spans="31:68" ht="11.25">
      <c r="AE224" s="427"/>
      <c r="AF224" s="427"/>
      <c r="AG224" s="440"/>
      <c r="AH224" s="427"/>
      <c r="AI224" s="427"/>
      <c r="AJ224" s="427"/>
      <c r="AK224" s="427"/>
      <c r="AL224" s="427"/>
      <c r="AM224" s="427"/>
      <c r="AN224" s="427"/>
      <c r="AO224" s="427"/>
      <c r="AP224" s="427"/>
      <c r="AQ224" s="427"/>
      <c r="AR224" s="427"/>
      <c r="AS224" s="427"/>
      <c r="AT224" s="427"/>
      <c r="AU224" s="427"/>
      <c r="AV224" s="427"/>
      <c r="AW224" s="427"/>
      <c r="AX224" s="427"/>
      <c r="AY224" s="427"/>
      <c r="AZ224" s="427"/>
      <c r="BA224" s="427"/>
      <c r="BB224" s="427"/>
      <c r="BC224" s="427"/>
      <c r="BD224" s="427"/>
      <c r="BE224" s="427"/>
      <c r="BF224" s="427"/>
      <c r="BG224" s="427"/>
      <c r="BH224" s="427"/>
      <c r="BI224" s="427"/>
      <c r="BJ224" s="427"/>
      <c r="BK224" s="427"/>
      <c r="BL224" s="427"/>
      <c r="BM224" s="427"/>
      <c r="BN224" s="427"/>
      <c r="BO224" s="427"/>
      <c r="BP224" s="427"/>
    </row>
    <row r="225" spans="31:68" ht="11.25">
      <c r="AE225" s="427"/>
      <c r="AF225" s="427"/>
      <c r="AG225" s="440"/>
      <c r="AH225" s="427"/>
      <c r="AI225" s="427"/>
      <c r="AJ225" s="427"/>
      <c r="AK225" s="427"/>
      <c r="AL225" s="427"/>
      <c r="AM225" s="427"/>
      <c r="AN225" s="427"/>
      <c r="AO225" s="427"/>
      <c r="AP225" s="427"/>
      <c r="AQ225" s="427"/>
      <c r="AR225" s="427"/>
      <c r="AS225" s="427"/>
      <c r="AT225" s="427"/>
      <c r="AU225" s="427"/>
      <c r="AV225" s="427"/>
      <c r="AW225" s="427"/>
      <c r="AX225" s="427"/>
      <c r="AY225" s="427"/>
      <c r="AZ225" s="427"/>
      <c r="BA225" s="427"/>
      <c r="BB225" s="427"/>
      <c r="BC225" s="427"/>
      <c r="BD225" s="427"/>
      <c r="BE225" s="427"/>
      <c r="BF225" s="427"/>
      <c r="BG225" s="427"/>
      <c r="BH225" s="427"/>
      <c r="BI225" s="427"/>
      <c r="BJ225" s="427"/>
      <c r="BK225" s="427"/>
      <c r="BL225" s="427"/>
      <c r="BM225" s="427"/>
      <c r="BN225" s="427"/>
      <c r="BO225" s="427"/>
      <c r="BP225" s="427"/>
    </row>
    <row r="226" spans="31:68" ht="11.25">
      <c r="AE226" s="427"/>
      <c r="AF226" s="427"/>
      <c r="AG226" s="440"/>
      <c r="AH226" s="427"/>
      <c r="AI226" s="427"/>
      <c r="AJ226" s="427"/>
      <c r="AK226" s="427"/>
      <c r="AL226" s="427"/>
      <c r="AM226" s="427"/>
      <c r="AN226" s="427"/>
      <c r="AO226" s="427"/>
      <c r="AP226" s="427"/>
      <c r="AQ226" s="427"/>
      <c r="AR226" s="427"/>
      <c r="AS226" s="427"/>
      <c r="AT226" s="427"/>
      <c r="AU226" s="427"/>
      <c r="AV226" s="427"/>
      <c r="AW226" s="427"/>
      <c r="AX226" s="427"/>
      <c r="AY226" s="427"/>
      <c r="AZ226" s="427"/>
      <c r="BA226" s="427"/>
      <c r="BB226" s="427"/>
      <c r="BC226" s="427"/>
      <c r="BD226" s="427"/>
      <c r="BE226" s="427"/>
      <c r="BF226" s="427"/>
      <c r="BG226" s="427"/>
      <c r="BH226" s="427"/>
      <c r="BI226" s="427"/>
      <c r="BJ226" s="427"/>
      <c r="BK226" s="427"/>
      <c r="BL226" s="427"/>
      <c r="BM226" s="427"/>
      <c r="BN226" s="427"/>
      <c r="BO226" s="427"/>
      <c r="BP226" s="427"/>
    </row>
    <row r="227" spans="31:68" ht="11.25">
      <c r="AE227" s="427"/>
      <c r="AF227" s="427"/>
      <c r="AG227" s="440"/>
      <c r="AH227" s="427"/>
      <c r="AI227" s="427"/>
      <c r="AJ227" s="427"/>
      <c r="AK227" s="427"/>
      <c r="AL227" s="427"/>
      <c r="AM227" s="427"/>
      <c r="AN227" s="427"/>
      <c r="AO227" s="427"/>
      <c r="AP227" s="427"/>
      <c r="AQ227" s="427"/>
      <c r="AR227" s="427"/>
      <c r="AS227" s="427"/>
      <c r="AT227" s="427"/>
      <c r="AU227" s="427"/>
      <c r="AV227" s="427"/>
      <c r="AW227" s="427"/>
      <c r="AX227" s="427"/>
      <c r="AY227" s="427"/>
      <c r="AZ227" s="427"/>
      <c r="BA227" s="427"/>
      <c r="BB227" s="427"/>
      <c r="BC227" s="427"/>
      <c r="BD227" s="427"/>
      <c r="BE227" s="427"/>
      <c r="BF227" s="427"/>
      <c r="BG227" s="427"/>
      <c r="BH227" s="427"/>
      <c r="BI227" s="427"/>
      <c r="BJ227" s="427"/>
      <c r="BK227" s="427"/>
      <c r="BL227" s="427"/>
      <c r="BM227" s="427"/>
      <c r="BN227" s="427"/>
      <c r="BO227" s="427"/>
      <c r="BP227" s="427"/>
    </row>
    <row r="228" spans="31:68" ht="11.25">
      <c r="AE228" s="427"/>
      <c r="AF228" s="427"/>
      <c r="AG228" s="440"/>
      <c r="AH228" s="427"/>
      <c r="AI228" s="427"/>
      <c r="AJ228" s="427"/>
      <c r="AK228" s="427"/>
      <c r="AL228" s="427"/>
      <c r="AM228" s="427"/>
      <c r="AN228" s="427"/>
      <c r="AO228" s="427"/>
      <c r="AP228" s="427"/>
      <c r="AQ228" s="427"/>
      <c r="AR228" s="427"/>
      <c r="AS228" s="427"/>
      <c r="AT228" s="427"/>
      <c r="AU228" s="427"/>
      <c r="AV228" s="427"/>
      <c r="AW228" s="427"/>
      <c r="AX228" s="427"/>
      <c r="AY228" s="427"/>
      <c r="AZ228" s="427"/>
      <c r="BA228" s="427"/>
      <c r="BB228" s="427"/>
      <c r="BC228" s="427"/>
      <c r="BD228" s="427"/>
      <c r="BE228" s="427"/>
      <c r="BF228" s="427"/>
      <c r="BG228" s="427"/>
      <c r="BH228" s="427"/>
      <c r="BI228" s="427"/>
      <c r="BJ228" s="427"/>
      <c r="BK228" s="427"/>
      <c r="BL228" s="427"/>
      <c r="BM228" s="427"/>
      <c r="BN228" s="427"/>
      <c r="BO228" s="427"/>
      <c r="BP228" s="427"/>
    </row>
    <row r="229" spans="31:68" ht="11.25">
      <c r="AE229" s="427"/>
      <c r="AF229" s="427"/>
      <c r="AG229" s="440"/>
      <c r="AH229" s="427"/>
      <c r="AI229" s="427"/>
      <c r="AJ229" s="427"/>
      <c r="AK229" s="427"/>
      <c r="AL229" s="427"/>
      <c r="AM229" s="427"/>
      <c r="AN229" s="427"/>
      <c r="AO229" s="427"/>
      <c r="AP229" s="427"/>
      <c r="AQ229" s="427"/>
      <c r="AR229" s="427"/>
      <c r="AS229" s="427"/>
      <c r="AT229" s="427"/>
      <c r="AU229" s="427"/>
      <c r="AV229" s="427"/>
      <c r="AW229" s="427"/>
      <c r="AX229" s="427"/>
      <c r="AY229" s="427"/>
      <c r="AZ229" s="427"/>
      <c r="BA229" s="427"/>
      <c r="BB229" s="427"/>
      <c r="BC229" s="427"/>
      <c r="BD229" s="427"/>
      <c r="BE229" s="427"/>
      <c r="BF229" s="427"/>
      <c r="BG229" s="427"/>
      <c r="BH229" s="427"/>
      <c r="BI229" s="427"/>
      <c r="BJ229" s="427"/>
      <c r="BK229" s="427"/>
      <c r="BL229" s="427"/>
      <c r="BM229" s="427"/>
      <c r="BN229" s="427"/>
      <c r="BO229" s="427"/>
      <c r="BP229" s="427"/>
    </row>
    <row r="230" spans="31:68" ht="11.25">
      <c r="AE230" s="427"/>
      <c r="AF230" s="427"/>
      <c r="AG230" s="440"/>
      <c r="AH230" s="427"/>
      <c r="AI230" s="427"/>
      <c r="AJ230" s="427"/>
      <c r="AK230" s="427"/>
      <c r="AL230" s="427"/>
      <c r="AM230" s="427"/>
      <c r="AN230" s="427"/>
      <c r="AO230" s="427"/>
      <c r="AP230" s="427"/>
      <c r="AQ230" s="427"/>
      <c r="AR230" s="427"/>
      <c r="AS230" s="427"/>
      <c r="AT230" s="427"/>
      <c r="AU230" s="427"/>
      <c r="AV230" s="427"/>
      <c r="AW230" s="427"/>
      <c r="AX230" s="427"/>
      <c r="AY230" s="427"/>
      <c r="AZ230" s="427"/>
      <c r="BA230" s="427"/>
      <c r="BB230" s="427"/>
      <c r="BC230" s="427"/>
      <c r="BD230" s="427"/>
      <c r="BE230" s="427"/>
      <c r="BF230" s="427"/>
      <c r="BG230" s="427"/>
      <c r="BH230" s="427"/>
      <c r="BI230" s="427"/>
      <c r="BJ230" s="427"/>
      <c r="BK230" s="427"/>
      <c r="BL230" s="427"/>
      <c r="BM230" s="427"/>
      <c r="BN230" s="427"/>
      <c r="BO230" s="427"/>
      <c r="BP230" s="427"/>
    </row>
    <row r="231" spans="31:68" ht="11.25">
      <c r="AE231" s="427"/>
      <c r="AF231" s="427"/>
      <c r="AG231" s="440"/>
      <c r="AH231" s="427"/>
      <c r="AI231" s="427"/>
      <c r="AJ231" s="427"/>
      <c r="AK231" s="427"/>
      <c r="AL231" s="427"/>
      <c r="AM231" s="427"/>
      <c r="AN231" s="427"/>
      <c r="AO231" s="427"/>
      <c r="AP231" s="427"/>
      <c r="AQ231" s="427"/>
      <c r="AR231" s="427"/>
      <c r="AS231" s="427"/>
      <c r="AT231" s="427"/>
      <c r="AU231" s="427"/>
      <c r="AV231" s="427"/>
      <c r="AW231" s="427"/>
      <c r="AX231" s="427"/>
      <c r="AY231" s="427"/>
      <c r="AZ231" s="427"/>
      <c r="BA231" s="427"/>
      <c r="BB231" s="427"/>
      <c r="BC231" s="427"/>
      <c r="BD231" s="427"/>
      <c r="BE231" s="427"/>
      <c r="BF231" s="427"/>
      <c r="BG231" s="427"/>
      <c r="BH231" s="427"/>
      <c r="BI231" s="427"/>
      <c r="BJ231" s="427"/>
      <c r="BK231" s="427"/>
      <c r="BL231" s="427"/>
      <c r="BM231" s="427"/>
      <c r="BN231" s="427"/>
      <c r="BO231" s="427"/>
      <c r="BP231" s="427"/>
    </row>
    <row r="232" spans="31:68" ht="11.25">
      <c r="AE232" s="427"/>
      <c r="AF232" s="427"/>
      <c r="AG232" s="440"/>
      <c r="AH232" s="427"/>
      <c r="AI232" s="427"/>
      <c r="AJ232" s="427"/>
      <c r="AK232" s="427"/>
      <c r="AL232" s="427"/>
      <c r="AM232" s="427"/>
      <c r="AN232" s="427"/>
      <c r="AO232" s="427"/>
      <c r="AP232" s="427"/>
      <c r="AQ232" s="427"/>
      <c r="AR232" s="427"/>
      <c r="AS232" s="427"/>
      <c r="AT232" s="427"/>
      <c r="AU232" s="427"/>
      <c r="AV232" s="427"/>
      <c r="AW232" s="427"/>
      <c r="AX232" s="427"/>
      <c r="AY232" s="427"/>
      <c r="AZ232" s="427"/>
      <c r="BA232" s="427"/>
      <c r="BB232" s="427"/>
      <c r="BC232" s="427"/>
      <c r="BD232" s="427"/>
      <c r="BE232" s="427"/>
      <c r="BF232" s="427"/>
      <c r="BG232" s="427"/>
      <c r="BH232" s="427"/>
      <c r="BI232" s="427"/>
      <c r="BJ232" s="427"/>
      <c r="BK232" s="427"/>
      <c r="BL232" s="427"/>
      <c r="BM232" s="427"/>
      <c r="BN232" s="427"/>
      <c r="BO232" s="427"/>
      <c r="BP232" s="427"/>
    </row>
    <row r="233" spans="31:68" ht="11.25">
      <c r="AE233" s="427"/>
      <c r="AF233" s="427"/>
      <c r="AG233" s="440"/>
      <c r="AH233" s="427"/>
      <c r="AI233" s="427"/>
      <c r="AJ233" s="427"/>
      <c r="AK233" s="427"/>
      <c r="AL233" s="427"/>
      <c r="AM233" s="427"/>
      <c r="AN233" s="427"/>
      <c r="AO233" s="427"/>
      <c r="AP233" s="427"/>
      <c r="AQ233" s="427"/>
      <c r="AR233" s="427"/>
      <c r="AS233" s="427"/>
      <c r="AT233" s="427"/>
      <c r="AU233" s="427"/>
      <c r="AV233" s="427"/>
      <c r="AW233" s="427"/>
      <c r="AX233" s="427"/>
      <c r="AY233" s="427"/>
      <c r="AZ233" s="427"/>
      <c r="BA233" s="427"/>
      <c r="BB233" s="427"/>
      <c r="BC233" s="427"/>
      <c r="BD233" s="427"/>
      <c r="BE233" s="427"/>
      <c r="BF233" s="427"/>
      <c r="BG233" s="427"/>
      <c r="BH233" s="427"/>
      <c r="BI233" s="427"/>
      <c r="BJ233" s="427"/>
      <c r="BK233" s="427"/>
      <c r="BL233" s="427"/>
      <c r="BM233" s="427"/>
      <c r="BN233" s="427"/>
      <c r="BO233" s="427"/>
      <c r="BP233" s="427"/>
    </row>
    <row r="234" spans="31:68" ht="11.25">
      <c r="AE234" s="427"/>
      <c r="AF234" s="427"/>
      <c r="AG234" s="440"/>
      <c r="AH234" s="427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427"/>
      <c r="BD234" s="427"/>
      <c r="BE234" s="427"/>
      <c r="BF234" s="427"/>
      <c r="BG234" s="427"/>
      <c r="BH234" s="427"/>
      <c r="BI234" s="427"/>
      <c r="BJ234" s="427"/>
      <c r="BK234" s="427"/>
      <c r="BL234" s="427"/>
      <c r="BM234" s="427"/>
      <c r="BN234" s="427"/>
      <c r="BO234" s="427"/>
      <c r="BP234" s="427"/>
    </row>
    <row r="235" spans="31:68" ht="11.25">
      <c r="AE235" s="427"/>
      <c r="AF235" s="427"/>
      <c r="AG235" s="440"/>
      <c r="AH235" s="427"/>
      <c r="AI235" s="427"/>
      <c r="AJ235" s="427"/>
      <c r="AK235" s="427"/>
      <c r="AL235" s="427"/>
      <c r="AM235" s="427"/>
      <c r="AN235" s="427"/>
      <c r="AO235" s="427"/>
      <c r="AP235" s="427"/>
      <c r="AQ235" s="427"/>
      <c r="AR235" s="427"/>
      <c r="AS235" s="427"/>
      <c r="AT235" s="427"/>
      <c r="AU235" s="427"/>
      <c r="AV235" s="427"/>
      <c r="AW235" s="427"/>
      <c r="AX235" s="427"/>
      <c r="AY235" s="427"/>
      <c r="AZ235" s="427"/>
      <c r="BA235" s="427"/>
      <c r="BB235" s="427"/>
      <c r="BC235" s="427"/>
      <c r="BD235" s="427"/>
      <c r="BE235" s="427"/>
      <c r="BF235" s="427"/>
      <c r="BG235" s="427"/>
      <c r="BH235" s="427"/>
      <c r="BI235" s="427"/>
      <c r="BJ235" s="427"/>
      <c r="BK235" s="427"/>
      <c r="BL235" s="427"/>
      <c r="BM235" s="427"/>
      <c r="BN235" s="427"/>
      <c r="BO235" s="427"/>
      <c r="BP235" s="427"/>
    </row>
    <row r="236" spans="31:68" ht="11.25">
      <c r="AE236" s="427"/>
      <c r="AF236" s="427"/>
      <c r="AG236" s="440"/>
      <c r="AH236" s="427"/>
      <c r="AI236" s="427"/>
      <c r="AJ236" s="427"/>
      <c r="AK236" s="427"/>
      <c r="AL236" s="427"/>
      <c r="AM236" s="427"/>
      <c r="AN236" s="427"/>
      <c r="AO236" s="427"/>
      <c r="AP236" s="427"/>
      <c r="AQ236" s="427"/>
      <c r="AR236" s="427"/>
      <c r="AS236" s="427"/>
      <c r="AT236" s="427"/>
      <c r="AU236" s="427"/>
      <c r="AV236" s="427"/>
      <c r="AW236" s="427"/>
      <c r="AX236" s="427"/>
      <c r="AY236" s="427"/>
      <c r="AZ236" s="427"/>
      <c r="BA236" s="427"/>
      <c r="BB236" s="427"/>
      <c r="BC236" s="427"/>
      <c r="BD236" s="427"/>
      <c r="BE236" s="427"/>
      <c r="BF236" s="427"/>
      <c r="BG236" s="427"/>
      <c r="BH236" s="427"/>
      <c r="BI236" s="427"/>
      <c r="BJ236" s="427"/>
      <c r="BK236" s="427"/>
      <c r="BL236" s="427"/>
      <c r="BM236" s="427"/>
      <c r="BN236" s="427"/>
      <c r="BO236" s="427"/>
      <c r="BP236" s="427"/>
    </row>
    <row r="237" spans="31:68" ht="11.25">
      <c r="AE237" s="427"/>
      <c r="AF237" s="427"/>
      <c r="AG237" s="440"/>
      <c r="AH237" s="427"/>
      <c r="AI237" s="427"/>
      <c r="AJ237" s="427"/>
      <c r="AK237" s="427"/>
      <c r="AL237" s="427"/>
      <c r="AM237" s="427"/>
      <c r="AN237" s="427"/>
      <c r="AO237" s="427"/>
      <c r="AP237" s="427"/>
      <c r="AQ237" s="427"/>
      <c r="AR237" s="427"/>
      <c r="AS237" s="427"/>
      <c r="AT237" s="427"/>
      <c r="AU237" s="427"/>
      <c r="AV237" s="427"/>
      <c r="AW237" s="427"/>
      <c r="AX237" s="427"/>
      <c r="AY237" s="427"/>
      <c r="AZ237" s="427"/>
      <c r="BA237" s="427"/>
      <c r="BB237" s="427"/>
      <c r="BC237" s="427"/>
      <c r="BD237" s="427"/>
      <c r="BE237" s="427"/>
      <c r="BF237" s="427"/>
      <c r="BG237" s="427"/>
      <c r="BH237" s="427"/>
      <c r="BI237" s="427"/>
      <c r="BJ237" s="427"/>
      <c r="BK237" s="427"/>
      <c r="BL237" s="427"/>
      <c r="BM237" s="427"/>
      <c r="BN237" s="427"/>
      <c r="BO237" s="427"/>
      <c r="BP237" s="427"/>
    </row>
    <row r="238" spans="31:68" ht="11.25">
      <c r="AE238" s="427"/>
      <c r="AF238" s="427"/>
      <c r="AG238" s="440"/>
      <c r="AH238" s="427"/>
      <c r="AI238" s="427"/>
      <c r="AJ238" s="427"/>
      <c r="AK238" s="427"/>
      <c r="AL238" s="427"/>
      <c r="AM238" s="427"/>
      <c r="AN238" s="427"/>
      <c r="AO238" s="427"/>
      <c r="AP238" s="427"/>
      <c r="AQ238" s="427"/>
      <c r="AR238" s="427"/>
      <c r="AS238" s="427"/>
      <c r="AT238" s="427"/>
      <c r="AU238" s="427"/>
      <c r="AV238" s="427"/>
      <c r="AW238" s="427"/>
      <c r="AX238" s="427"/>
      <c r="AY238" s="427"/>
      <c r="AZ238" s="427"/>
      <c r="BA238" s="427"/>
      <c r="BB238" s="427"/>
      <c r="BC238" s="427"/>
      <c r="BD238" s="427"/>
      <c r="BE238" s="427"/>
      <c r="BF238" s="427"/>
      <c r="BG238" s="427"/>
      <c r="BH238" s="427"/>
      <c r="BI238" s="427"/>
      <c r="BJ238" s="427"/>
      <c r="BK238" s="427"/>
      <c r="BL238" s="427"/>
      <c r="BM238" s="427"/>
      <c r="BN238" s="427"/>
      <c r="BO238" s="427"/>
      <c r="BP238" s="427"/>
    </row>
    <row r="239" spans="31:68" ht="11.25">
      <c r="AE239" s="427"/>
      <c r="AF239" s="427"/>
      <c r="AG239" s="440"/>
      <c r="AH239" s="427"/>
      <c r="AI239" s="427"/>
      <c r="AJ239" s="427"/>
      <c r="AK239" s="427"/>
      <c r="AL239" s="427"/>
      <c r="AM239" s="427"/>
      <c r="AN239" s="427"/>
      <c r="AO239" s="427"/>
      <c r="AP239" s="427"/>
      <c r="AQ239" s="427"/>
      <c r="AR239" s="427"/>
      <c r="AS239" s="427"/>
      <c r="AT239" s="427"/>
      <c r="AU239" s="427"/>
      <c r="AV239" s="427"/>
      <c r="AW239" s="427"/>
      <c r="AX239" s="427"/>
      <c r="AY239" s="427"/>
      <c r="AZ239" s="427"/>
      <c r="BA239" s="427"/>
      <c r="BB239" s="427"/>
      <c r="BC239" s="427"/>
      <c r="BD239" s="427"/>
      <c r="BE239" s="427"/>
      <c r="BF239" s="427"/>
      <c r="BG239" s="427"/>
      <c r="BH239" s="427"/>
      <c r="BI239" s="427"/>
      <c r="BJ239" s="427"/>
      <c r="BK239" s="427"/>
      <c r="BL239" s="427"/>
      <c r="BM239" s="427"/>
      <c r="BN239" s="427"/>
      <c r="BO239" s="427"/>
      <c r="BP239" s="427"/>
    </row>
    <row r="240" spans="31:68" ht="11.25">
      <c r="AE240" s="427"/>
      <c r="AF240" s="427"/>
      <c r="AG240" s="440"/>
      <c r="AH240" s="427"/>
      <c r="AI240" s="427"/>
      <c r="AJ240" s="427"/>
      <c r="AK240" s="427"/>
      <c r="AL240" s="427"/>
      <c r="AM240" s="427"/>
      <c r="AN240" s="427"/>
      <c r="AO240" s="427"/>
      <c r="AP240" s="427"/>
      <c r="AQ240" s="427"/>
      <c r="AR240" s="427"/>
      <c r="AS240" s="427"/>
      <c r="AT240" s="427"/>
      <c r="AU240" s="427"/>
      <c r="AV240" s="427"/>
      <c r="AW240" s="427"/>
      <c r="AX240" s="427"/>
      <c r="AY240" s="427"/>
      <c r="AZ240" s="427"/>
      <c r="BA240" s="427"/>
      <c r="BB240" s="427"/>
      <c r="BC240" s="427"/>
      <c r="BD240" s="427"/>
      <c r="BE240" s="427"/>
      <c r="BF240" s="427"/>
      <c r="BG240" s="427"/>
      <c r="BH240" s="427"/>
      <c r="BI240" s="427"/>
      <c r="BJ240" s="427"/>
      <c r="BK240" s="427"/>
      <c r="BL240" s="427"/>
      <c r="BM240" s="427"/>
      <c r="BN240" s="427"/>
      <c r="BO240" s="427"/>
      <c r="BP240" s="427"/>
    </row>
    <row r="241" spans="31:68" ht="11.25">
      <c r="AE241" s="427"/>
      <c r="AF241" s="427"/>
      <c r="AG241" s="440"/>
      <c r="AH241" s="427"/>
      <c r="AI241" s="427"/>
      <c r="AJ241" s="427"/>
      <c r="AK241" s="427"/>
      <c r="AL241" s="427"/>
      <c r="AM241" s="427"/>
      <c r="AN241" s="427"/>
      <c r="AO241" s="427"/>
      <c r="AP241" s="427"/>
      <c r="AQ241" s="427"/>
      <c r="AR241" s="427"/>
      <c r="AS241" s="427"/>
      <c r="AT241" s="427"/>
      <c r="AU241" s="427"/>
      <c r="AV241" s="427"/>
      <c r="AW241" s="427"/>
      <c r="AX241" s="427"/>
      <c r="AY241" s="427"/>
      <c r="AZ241" s="427"/>
      <c r="BA241" s="427"/>
      <c r="BB241" s="427"/>
      <c r="BC241" s="427"/>
      <c r="BD241" s="427"/>
      <c r="BE241" s="427"/>
      <c r="BF241" s="427"/>
      <c r="BG241" s="427"/>
      <c r="BH241" s="427"/>
      <c r="BI241" s="427"/>
      <c r="BJ241" s="427"/>
      <c r="BK241" s="427"/>
      <c r="BL241" s="427"/>
      <c r="BM241" s="427"/>
      <c r="BN241" s="427"/>
      <c r="BO241" s="427"/>
      <c r="BP241" s="427"/>
    </row>
    <row r="242" spans="31:68" ht="11.25">
      <c r="AE242" s="427"/>
      <c r="AF242" s="427"/>
      <c r="AG242" s="440"/>
      <c r="AH242" s="427"/>
      <c r="AI242" s="427"/>
      <c r="AJ242" s="427"/>
      <c r="AK242" s="427"/>
      <c r="AL242" s="427"/>
      <c r="AM242" s="427"/>
      <c r="AN242" s="427"/>
      <c r="AO242" s="427"/>
      <c r="AP242" s="427"/>
      <c r="AQ242" s="427"/>
      <c r="AR242" s="427"/>
      <c r="AS242" s="427"/>
      <c r="AT242" s="427"/>
      <c r="AU242" s="427"/>
      <c r="AV242" s="427"/>
      <c r="AW242" s="427"/>
      <c r="AX242" s="427"/>
      <c r="AY242" s="427"/>
      <c r="AZ242" s="427"/>
      <c r="BA242" s="427"/>
      <c r="BB242" s="427"/>
      <c r="BC242" s="427"/>
      <c r="BD242" s="427"/>
      <c r="BE242" s="427"/>
      <c r="BF242" s="427"/>
      <c r="BG242" s="427"/>
      <c r="BH242" s="427"/>
      <c r="BI242" s="427"/>
      <c r="BJ242" s="427"/>
      <c r="BK242" s="427"/>
      <c r="BL242" s="427"/>
      <c r="BM242" s="427"/>
      <c r="BN242" s="427"/>
      <c r="BO242" s="427"/>
      <c r="BP242" s="427"/>
    </row>
    <row r="243" spans="31:68" ht="11.25">
      <c r="AE243" s="427"/>
      <c r="AF243" s="427"/>
      <c r="AG243" s="440"/>
      <c r="AH243" s="427"/>
      <c r="AI243" s="427"/>
      <c r="AJ243" s="427"/>
      <c r="AK243" s="427"/>
      <c r="AL243" s="427"/>
      <c r="AM243" s="427"/>
      <c r="AN243" s="427"/>
      <c r="AO243" s="427"/>
      <c r="AP243" s="427"/>
      <c r="AQ243" s="427"/>
      <c r="AR243" s="427"/>
      <c r="AS243" s="427"/>
      <c r="AT243" s="427"/>
      <c r="AU243" s="427"/>
      <c r="AV243" s="427"/>
      <c r="AW243" s="427"/>
      <c r="AX243" s="427"/>
      <c r="AY243" s="427"/>
      <c r="AZ243" s="427"/>
      <c r="BA243" s="427"/>
      <c r="BB243" s="427"/>
      <c r="BC243" s="427"/>
      <c r="BD243" s="427"/>
      <c r="BE243" s="427"/>
      <c r="BF243" s="427"/>
      <c r="BG243" s="427"/>
      <c r="BH243" s="427"/>
      <c r="BI243" s="427"/>
      <c r="BJ243" s="427"/>
      <c r="BK243" s="427"/>
      <c r="BL243" s="427"/>
      <c r="BM243" s="427"/>
      <c r="BN243" s="427"/>
      <c r="BO243" s="427"/>
      <c r="BP243" s="427"/>
    </row>
    <row r="244" spans="31:68" ht="11.25">
      <c r="AE244" s="427"/>
      <c r="AF244" s="427"/>
      <c r="AG244" s="440"/>
      <c r="AH244" s="427"/>
      <c r="AI244" s="427"/>
      <c r="AJ244" s="427"/>
      <c r="AK244" s="427"/>
      <c r="AL244" s="427"/>
      <c r="AM244" s="427"/>
      <c r="AN244" s="427"/>
      <c r="AO244" s="427"/>
      <c r="AP244" s="427"/>
      <c r="AQ244" s="427"/>
      <c r="AR244" s="427"/>
      <c r="AS244" s="427"/>
      <c r="AT244" s="427"/>
      <c r="AU244" s="427"/>
      <c r="AV244" s="427"/>
      <c r="AW244" s="427"/>
      <c r="AX244" s="427"/>
      <c r="AY244" s="427"/>
      <c r="AZ244" s="427"/>
      <c r="BA244" s="427"/>
      <c r="BB244" s="427"/>
      <c r="BC244" s="427"/>
      <c r="BD244" s="427"/>
      <c r="BE244" s="427"/>
      <c r="BF244" s="427"/>
      <c r="BG244" s="427"/>
      <c r="BH244" s="427"/>
      <c r="BI244" s="427"/>
      <c r="BJ244" s="427"/>
      <c r="BK244" s="427"/>
      <c r="BL244" s="427"/>
      <c r="BM244" s="427"/>
      <c r="BN244" s="427"/>
      <c r="BO244" s="427"/>
      <c r="BP244" s="427"/>
    </row>
    <row r="245" spans="31:68" ht="11.25">
      <c r="AE245" s="427"/>
      <c r="AF245" s="427"/>
      <c r="AG245" s="440"/>
      <c r="AH245" s="427"/>
      <c r="AI245" s="427"/>
      <c r="AJ245" s="427"/>
      <c r="AK245" s="427"/>
      <c r="AL245" s="427"/>
      <c r="AM245" s="427"/>
      <c r="AN245" s="427"/>
      <c r="AO245" s="427"/>
      <c r="AP245" s="427"/>
      <c r="AQ245" s="427"/>
      <c r="AR245" s="427"/>
      <c r="AS245" s="427"/>
      <c r="AT245" s="427"/>
      <c r="AU245" s="427"/>
      <c r="AV245" s="427"/>
      <c r="AW245" s="427"/>
      <c r="AX245" s="427"/>
      <c r="AY245" s="427"/>
      <c r="AZ245" s="427"/>
      <c r="BA245" s="427"/>
      <c r="BB245" s="427"/>
      <c r="BC245" s="427"/>
      <c r="BD245" s="427"/>
      <c r="BE245" s="427"/>
      <c r="BF245" s="427"/>
      <c r="BG245" s="427"/>
      <c r="BH245" s="427"/>
      <c r="BI245" s="427"/>
      <c r="BJ245" s="427"/>
      <c r="BK245" s="427"/>
      <c r="BL245" s="427"/>
      <c r="BM245" s="427"/>
      <c r="BN245" s="427"/>
      <c r="BO245" s="427"/>
      <c r="BP245" s="427"/>
    </row>
    <row r="246" spans="31:68" ht="11.25">
      <c r="AE246" s="427"/>
      <c r="AF246" s="427"/>
      <c r="AG246" s="440"/>
      <c r="AH246" s="427"/>
      <c r="AI246" s="427"/>
      <c r="AJ246" s="427"/>
      <c r="AK246" s="427"/>
      <c r="AL246" s="427"/>
      <c r="AM246" s="427"/>
      <c r="AN246" s="427"/>
      <c r="AO246" s="427"/>
      <c r="AP246" s="427"/>
      <c r="AQ246" s="427"/>
      <c r="AR246" s="427"/>
      <c r="AS246" s="427"/>
      <c r="AT246" s="427"/>
      <c r="AU246" s="427"/>
      <c r="AV246" s="427"/>
      <c r="AW246" s="427"/>
      <c r="AX246" s="427"/>
      <c r="AY246" s="427"/>
      <c r="AZ246" s="427"/>
      <c r="BA246" s="427"/>
      <c r="BB246" s="427"/>
      <c r="BC246" s="427"/>
      <c r="BD246" s="427"/>
      <c r="BE246" s="427"/>
      <c r="BF246" s="427"/>
      <c r="BG246" s="427"/>
      <c r="BH246" s="427"/>
      <c r="BI246" s="427"/>
      <c r="BJ246" s="427"/>
      <c r="BK246" s="427"/>
      <c r="BL246" s="427"/>
      <c r="BM246" s="427"/>
      <c r="BN246" s="427"/>
      <c r="BO246" s="427"/>
      <c r="BP246" s="427"/>
    </row>
    <row r="247" spans="31:68" ht="11.25">
      <c r="AE247" s="427"/>
      <c r="AF247" s="427"/>
      <c r="AG247" s="440"/>
      <c r="AH247" s="427"/>
      <c r="AI247" s="427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427"/>
      <c r="AV247" s="427"/>
      <c r="AW247" s="427"/>
      <c r="AX247" s="427"/>
      <c r="AY247" s="427"/>
      <c r="AZ247" s="427"/>
      <c r="BA247" s="427"/>
      <c r="BB247" s="427"/>
      <c r="BC247" s="427"/>
      <c r="BD247" s="427"/>
      <c r="BE247" s="427"/>
      <c r="BF247" s="427"/>
      <c r="BG247" s="427"/>
      <c r="BH247" s="427"/>
      <c r="BI247" s="427"/>
      <c r="BJ247" s="427"/>
      <c r="BK247" s="427"/>
      <c r="BL247" s="427"/>
      <c r="BM247" s="427"/>
      <c r="BN247" s="427"/>
      <c r="BO247" s="427"/>
      <c r="BP247" s="427"/>
    </row>
    <row r="248" spans="31:68" ht="11.25">
      <c r="AE248" s="427"/>
      <c r="AF248" s="427"/>
      <c r="AG248" s="440"/>
      <c r="AH248" s="427"/>
      <c r="AI248" s="427"/>
      <c r="AJ248" s="427"/>
      <c r="AK248" s="427"/>
      <c r="AL248" s="427"/>
      <c r="AM248" s="427"/>
      <c r="AN248" s="427"/>
      <c r="AO248" s="427"/>
      <c r="AP248" s="427"/>
      <c r="AQ248" s="427"/>
      <c r="AR248" s="427"/>
      <c r="AS248" s="427"/>
      <c r="AT248" s="427"/>
      <c r="AU248" s="427"/>
      <c r="AV248" s="427"/>
      <c r="AW248" s="427"/>
      <c r="AX248" s="427"/>
      <c r="AY248" s="427"/>
      <c r="AZ248" s="427"/>
      <c r="BA248" s="427"/>
      <c r="BB248" s="427"/>
      <c r="BC248" s="427"/>
      <c r="BD248" s="427"/>
      <c r="BE248" s="427"/>
      <c r="BF248" s="427"/>
      <c r="BG248" s="427"/>
      <c r="BH248" s="427"/>
      <c r="BI248" s="427"/>
      <c r="BJ248" s="427"/>
      <c r="BK248" s="427"/>
      <c r="BL248" s="427"/>
      <c r="BM248" s="427"/>
      <c r="BN248" s="427"/>
      <c r="BO248" s="427"/>
      <c r="BP248" s="427"/>
    </row>
    <row r="249" spans="31:68" ht="11.25">
      <c r="AE249" s="427"/>
      <c r="AF249" s="427"/>
      <c r="AG249" s="440"/>
      <c r="AH249" s="427"/>
      <c r="AI249" s="427"/>
      <c r="AJ249" s="427"/>
      <c r="AK249" s="427"/>
      <c r="AL249" s="427"/>
      <c r="AM249" s="427"/>
      <c r="AN249" s="427"/>
      <c r="AO249" s="427"/>
      <c r="AP249" s="427"/>
      <c r="AQ249" s="427"/>
      <c r="AR249" s="427"/>
      <c r="AS249" s="427"/>
      <c r="AT249" s="427"/>
      <c r="AU249" s="427"/>
      <c r="AV249" s="427"/>
      <c r="AW249" s="427"/>
      <c r="AX249" s="427"/>
      <c r="AY249" s="427"/>
      <c r="AZ249" s="427"/>
      <c r="BA249" s="427"/>
      <c r="BB249" s="427"/>
      <c r="BC249" s="427"/>
      <c r="BD249" s="427"/>
      <c r="BE249" s="427"/>
      <c r="BF249" s="427"/>
      <c r="BG249" s="427"/>
      <c r="BH249" s="427"/>
      <c r="BI249" s="427"/>
      <c r="BJ249" s="427"/>
      <c r="BK249" s="427"/>
      <c r="BL249" s="427"/>
      <c r="BM249" s="427"/>
      <c r="BN249" s="427"/>
      <c r="BO249" s="427"/>
      <c r="BP249" s="427"/>
    </row>
    <row r="250" spans="31:68" ht="11.25">
      <c r="AE250" s="427"/>
      <c r="AF250" s="427"/>
      <c r="AG250" s="440"/>
      <c r="AH250" s="427"/>
      <c r="AI250" s="427"/>
      <c r="AJ250" s="427"/>
      <c r="AK250" s="427"/>
      <c r="AL250" s="427"/>
      <c r="AM250" s="427"/>
      <c r="AN250" s="427"/>
      <c r="AO250" s="427"/>
      <c r="AP250" s="427"/>
      <c r="AQ250" s="427"/>
      <c r="AR250" s="427"/>
      <c r="AS250" s="427"/>
      <c r="AT250" s="427"/>
      <c r="AU250" s="427"/>
      <c r="AV250" s="427"/>
      <c r="AW250" s="427"/>
      <c r="AX250" s="427"/>
      <c r="AY250" s="427"/>
      <c r="AZ250" s="427"/>
      <c r="BA250" s="427"/>
      <c r="BB250" s="427"/>
      <c r="BC250" s="427"/>
      <c r="BD250" s="427"/>
      <c r="BE250" s="427"/>
      <c r="BF250" s="427"/>
      <c r="BG250" s="427"/>
      <c r="BH250" s="427"/>
      <c r="BI250" s="427"/>
      <c r="BJ250" s="427"/>
      <c r="BK250" s="427"/>
      <c r="BL250" s="427"/>
      <c r="BM250" s="427"/>
      <c r="BN250" s="427"/>
      <c r="BO250" s="427"/>
      <c r="BP250" s="427"/>
    </row>
    <row r="251" spans="31:68" ht="11.25">
      <c r="AE251" s="427"/>
      <c r="AF251" s="427"/>
      <c r="AG251" s="440"/>
      <c r="AH251" s="427"/>
      <c r="AI251" s="427"/>
      <c r="AJ251" s="427"/>
      <c r="AK251" s="427"/>
      <c r="AL251" s="427"/>
      <c r="AM251" s="427"/>
      <c r="AN251" s="427"/>
      <c r="AO251" s="427"/>
      <c r="AP251" s="427"/>
      <c r="AQ251" s="427"/>
      <c r="AR251" s="427"/>
      <c r="AS251" s="427"/>
      <c r="AT251" s="427"/>
      <c r="AU251" s="427"/>
      <c r="AV251" s="427"/>
      <c r="AW251" s="427"/>
      <c r="AX251" s="427"/>
      <c r="AY251" s="427"/>
      <c r="AZ251" s="427"/>
      <c r="BA251" s="427"/>
      <c r="BB251" s="427"/>
      <c r="BC251" s="427"/>
      <c r="BD251" s="427"/>
      <c r="BE251" s="427"/>
      <c r="BF251" s="427"/>
      <c r="BG251" s="427"/>
      <c r="BH251" s="427"/>
      <c r="BI251" s="427"/>
      <c r="BJ251" s="427"/>
      <c r="BK251" s="427"/>
      <c r="BL251" s="427"/>
      <c r="BM251" s="427"/>
      <c r="BN251" s="427"/>
      <c r="BO251" s="427"/>
      <c r="BP251" s="427"/>
    </row>
    <row r="252" spans="31:68" ht="11.25">
      <c r="AE252" s="427"/>
      <c r="AF252" s="427"/>
      <c r="AG252" s="440"/>
      <c r="AH252" s="427"/>
      <c r="AI252" s="427"/>
      <c r="AJ252" s="427"/>
      <c r="AK252" s="427"/>
      <c r="AL252" s="427"/>
      <c r="AM252" s="427"/>
      <c r="AN252" s="427"/>
      <c r="AO252" s="427"/>
      <c r="AP252" s="427"/>
      <c r="AQ252" s="427"/>
      <c r="AR252" s="427"/>
      <c r="AS252" s="427"/>
      <c r="AT252" s="427"/>
      <c r="AU252" s="427"/>
      <c r="AV252" s="427"/>
      <c r="AW252" s="427"/>
      <c r="AX252" s="427"/>
      <c r="AY252" s="427"/>
      <c r="AZ252" s="427"/>
      <c r="BA252" s="427"/>
      <c r="BB252" s="427"/>
      <c r="BC252" s="427"/>
      <c r="BD252" s="427"/>
      <c r="BE252" s="427"/>
      <c r="BF252" s="427"/>
      <c r="BG252" s="427"/>
      <c r="BH252" s="427"/>
      <c r="BI252" s="427"/>
      <c r="BJ252" s="427"/>
      <c r="BK252" s="427"/>
      <c r="BL252" s="427"/>
      <c r="BM252" s="427"/>
      <c r="BN252" s="427"/>
      <c r="BO252" s="427"/>
      <c r="BP252" s="427"/>
    </row>
    <row r="253" spans="31:68" ht="11.25">
      <c r="AE253" s="427"/>
      <c r="AF253" s="427"/>
      <c r="AG253" s="440"/>
      <c r="AH253" s="427"/>
      <c r="AI253" s="427"/>
      <c r="AJ253" s="427"/>
      <c r="AK253" s="427"/>
      <c r="AL253" s="427"/>
      <c r="AM253" s="427"/>
      <c r="AN253" s="427"/>
      <c r="AO253" s="427"/>
      <c r="AP253" s="427"/>
      <c r="AQ253" s="427"/>
      <c r="AR253" s="427"/>
      <c r="AS253" s="427"/>
      <c r="AT253" s="427"/>
      <c r="AU253" s="427"/>
      <c r="AV253" s="427"/>
      <c r="AW253" s="427"/>
      <c r="AX253" s="427"/>
      <c r="AY253" s="427"/>
      <c r="AZ253" s="427"/>
      <c r="BA253" s="427"/>
      <c r="BB253" s="427"/>
      <c r="BC253" s="427"/>
      <c r="BD253" s="427"/>
      <c r="BE253" s="427"/>
      <c r="BF253" s="427"/>
      <c r="BG253" s="427"/>
      <c r="BH253" s="427"/>
      <c r="BI253" s="427"/>
      <c r="BJ253" s="427"/>
      <c r="BK253" s="427"/>
      <c r="BL253" s="427"/>
      <c r="BM253" s="427"/>
      <c r="BN253" s="427"/>
      <c r="BO253" s="427"/>
      <c r="BP253" s="427"/>
    </row>
    <row r="254" spans="31:68" ht="11.25">
      <c r="AE254" s="427"/>
      <c r="AF254" s="427"/>
      <c r="AG254" s="440"/>
      <c r="AH254" s="427"/>
      <c r="AI254" s="427"/>
      <c r="AJ254" s="427"/>
      <c r="AK254" s="427"/>
      <c r="AL254" s="427"/>
      <c r="AM254" s="427"/>
      <c r="AN254" s="427"/>
      <c r="AO254" s="427"/>
      <c r="AP254" s="427"/>
      <c r="AQ254" s="427"/>
      <c r="AR254" s="427"/>
      <c r="AS254" s="427"/>
      <c r="AT254" s="427"/>
      <c r="AU254" s="427"/>
      <c r="AV254" s="427"/>
      <c r="AW254" s="427"/>
      <c r="AX254" s="427"/>
      <c r="AY254" s="427"/>
      <c r="AZ254" s="427"/>
      <c r="BA254" s="427"/>
      <c r="BB254" s="427"/>
      <c r="BC254" s="427"/>
      <c r="BD254" s="427"/>
      <c r="BE254" s="427"/>
      <c r="BF254" s="427"/>
      <c r="BG254" s="427"/>
      <c r="BH254" s="427"/>
      <c r="BI254" s="427"/>
      <c r="BJ254" s="427"/>
      <c r="BK254" s="427"/>
      <c r="BL254" s="427"/>
      <c r="BM254" s="427"/>
      <c r="BN254" s="427"/>
      <c r="BO254" s="427"/>
      <c r="BP254" s="427"/>
    </row>
    <row r="255" spans="31:68" ht="11.25">
      <c r="AE255" s="427"/>
      <c r="AF255" s="427"/>
      <c r="AG255" s="440"/>
      <c r="AH255" s="427"/>
      <c r="AI255" s="427"/>
      <c r="AJ255" s="427"/>
      <c r="AK255" s="427"/>
      <c r="AL255" s="427"/>
      <c r="AM255" s="427"/>
      <c r="AN255" s="427"/>
      <c r="AO255" s="427"/>
      <c r="AP255" s="427"/>
      <c r="AQ255" s="427"/>
      <c r="AR255" s="427"/>
      <c r="AS255" s="427"/>
      <c r="AT255" s="427"/>
      <c r="AU255" s="427"/>
      <c r="AV255" s="427"/>
      <c r="AW255" s="427"/>
      <c r="AX255" s="427"/>
      <c r="AY255" s="427"/>
      <c r="AZ255" s="427"/>
      <c r="BA255" s="427"/>
      <c r="BB255" s="427"/>
      <c r="BC255" s="427"/>
      <c r="BD255" s="427"/>
      <c r="BE255" s="427"/>
      <c r="BF255" s="427"/>
      <c r="BG255" s="427"/>
      <c r="BH255" s="427"/>
      <c r="BI255" s="427"/>
      <c r="BJ255" s="427"/>
      <c r="BK255" s="427"/>
      <c r="BL255" s="427"/>
      <c r="BM255" s="427"/>
      <c r="BN255" s="427"/>
      <c r="BO255" s="427"/>
      <c r="BP255" s="427"/>
    </row>
    <row r="256" spans="31:68" ht="11.25">
      <c r="AE256" s="427"/>
      <c r="AF256" s="427"/>
      <c r="AG256" s="440"/>
      <c r="AH256" s="427"/>
      <c r="AI256" s="427"/>
      <c r="AJ256" s="427"/>
      <c r="AK256" s="427"/>
      <c r="AL256" s="427"/>
      <c r="AM256" s="427"/>
      <c r="AN256" s="427"/>
      <c r="AO256" s="427"/>
      <c r="AP256" s="427"/>
      <c r="AQ256" s="427"/>
      <c r="AR256" s="427"/>
      <c r="AS256" s="427"/>
      <c r="AT256" s="427"/>
      <c r="AU256" s="427"/>
      <c r="AV256" s="427"/>
      <c r="AW256" s="427"/>
      <c r="AX256" s="427"/>
      <c r="AY256" s="427"/>
      <c r="AZ256" s="427"/>
      <c r="BA256" s="427"/>
      <c r="BB256" s="427"/>
      <c r="BC256" s="427"/>
      <c r="BD256" s="427"/>
      <c r="BE256" s="427"/>
      <c r="BF256" s="427"/>
      <c r="BG256" s="427"/>
      <c r="BH256" s="427"/>
      <c r="BI256" s="427"/>
      <c r="BJ256" s="427"/>
      <c r="BK256" s="427"/>
      <c r="BL256" s="427"/>
      <c r="BM256" s="427"/>
      <c r="BN256" s="427"/>
      <c r="BO256" s="427"/>
      <c r="BP256" s="427"/>
    </row>
    <row r="257" spans="31:68" ht="11.25">
      <c r="AE257" s="427"/>
      <c r="AF257" s="427"/>
      <c r="AG257" s="440"/>
      <c r="AH257" s="427"/>
      <c r="AI257" s="427"/>
      <c r="AJ257" s="427"/>
      <c r="AK257" s="427"/>
      <c r="AL257" s="427"/>
      <c r="AM257" s="427"/>
      <c r="AN257" s="427"/>
      <c r="AO257" s="427"/>
      <c r="AP257" s="427"/>
      <c r="AQ257" s="427"/>
      <c r="AR257" s="427"/>
      <c r="AS257" s="427"/>
      <c r="AT257" s="427"/>
      <c r="AU257" s="427"/>
      <c r="AV257" s="427"/>
      <c r="AW257" s="427"/>
      <c r="AX257" s="427"/>
      <c r="AY257" s="427"/>
      <c r="AZ257" s="427"/>
      <c r="BA257" s="427"/>
      <c r="BB257" s="427"/>
      <c r="BC257" s="427"/>
      <c r="BD257" s="427"/>
      <c r="BE257" s="427"/>
      <c r="BF257" s="427"/>
      <c r="BG257" s="427"/>
      <c r="BH257" s="427"/>
      <c r="BI257" s="427"/>
      <c r="BJ257" s="427"/>
      <c r="BK257" s="427"/>
      <c r="BL257" s="427"/>
      <c r="BM257" s="427"/>
      <c r="BN257" s="427"/>
      <c r="BO257" s="427"/>
      <c r="BP257" s="427"/>
    </row>
    <row r="258" spans="31:68" ht="11.25">
      <c r="AE258" s="427"/>
      <c r="AF258" s="427"/>
      <c r="AG258" s="440"/>
      <c r="AH258" s="427"/>
      <c r="AI258" s="427"/>
      <c r="AJ258" s="427"/>
      <c r="AK258" s="427"/>
      <c r="AL258" s="427"/>
      <c r="AM258" s="427"/>
      <c r="AN258" s="427"/>
      <c r="AO258" s="427"/>
      <c r="AP258" s="427"/>
      <c r="AQ258" s="427"/>
      <c r="AR258" s="427"/>
      <c r="AS258" s="427"/>
      <c r="AT258" s="427"/>
      <c r="AU258" s="427"/>
      <c r="AV258" s="427"/>
      <c r="AW258" s="427"/>
      <c r="AX258" s="427"/>
      <c r="AY258" s="427"/>
      <c r="AZ258" s="427"/>
      <c r="BA258" s="427"/>
      <c r="BB258" s="427"/>
      <c r="BC258" s="427"/>
      <c r="BD258" s="427"/>
      <c r="BE258" s="427"/>
      <c r="BF258" s="427"/>
      <c r="BG258" s="427"/>
      <c r="BH258" s="427"/>
      <c r="BI258" s="427"/>
      <c r="BJ258" s="427"/>
      <c r="BK258" s="427"/>
      <c r="BL258" s="427"/>
      <c r="BM258" s="427"/>
      <c r="BN258" s="427"/>
      <c r="BO258" s="427"/>
      <c r="BP258" s="427"/>
    </row>
    <row r="259" spans="31:68" ht="11.25">
      <c r="AE259" s="427"/>
      <c r="AF259" s="427"/>
      <c r="AG259" s="440"/>
      <c r="AH259" s="427"/>
      <c r="AI259" s="427"/>
      <c r="AJ259" s="427"/>
      <c r="AK259" s="427"/>
      <c r="AL259" s="427"/>
      <c r="AM259" s="427"/>
      <c r="AN259" s="427"/>
      <c r="AO259" s="427"/>
      <c r="AP259" s="427"/>
      <c r="AQ259" s="427"/>
      <c r="AR259" s="427"/>
      <c r="AS259" s="427"/>
      <c r="AT259" s="427"/>
      <c r="AU259" s="427"/>
      <c r="AV259" s="427"/>
      <c r="AW259" s="427"/>
      <c r="AX259" s="427"/>
      <c r="AY259" s="427"/>
      <c r="AZ259" s="427"/>
      <c r="BA259" s="427"/>
      <c r="BB259" s="427"/>
      <c r="BC259" s="427"/>
      <c r="BD259" s="427"/>
      <c r="BE259" s="427"/>
      <c r="BF259" s="427"/>
      <c r="BG259" s="427"/>
      <c r="BH259" s="427"/>
      <c r="BI259" s="427"/>
      <c r="BJ259" s="427"/>
      <c r="BK259" s="427"/>
      <c r="BL259" s="427"/>
      <c r="BM259" s="427"/>
      <c r="BN259" s="427"/>
      <c r="BO259" s="427"/>
      <c r="BP259" s="427"/>
    </row>
    <row r="260" spans="31:68" ht="11.25">
      <c r="AE260" s="427"/>
      <c r="AF260" s="427"/>
      <c r="AG260" s="440"/>
      <c r="AH260" s="427"/>
      <c r="AI260" s="427"/>
      <c r="AJ260" s="427"/>
      <c r="AK260" s="427"/>
      <c r="AL260" s="427"/>
      <c r="AM260" s="427"/>
      <c r="AN260" s="427"/>
      <c r="AO260" s="427"/>
      <c r="AP260" s="427"/>
      <c r="AQ260" s="427"/>
      <c r="AR260" s="427"/>
      <c r="AS260" s="427"/>
      <c r="AT260" s="427"/>
      <c r="AU260" s="427"/>
      <c r="AV260" s="427"/>
      <c r="AW260" s="427"/>
      <c r="AX260" s="427"/>
      <c r="AY260" s="427"/>
      <c r="AZ260" s="427"/>
      <c r="BA260" s="427"/>
      <c r="BB260" s="427"/>
      <c r="BC260" s="427"/>
      <c r="BD260" s="427"/>
      <c r="BE260" s="427"/>
      <c r="BF260" s="427"/>
      <c r="BG260" s="427"/>
      <c r="BH260" s="427"/>
      <c r="BI260" s="427"/>
      <c r="BJ260" s="427"/>
      <c r="BK260" s="427"/>
      <c r="BL260" s="427"/>
      <c r="BM260" s="427"/>
      <c r="BN260" s="427"/>
      <c r="BO260" s="427"/>
      <c r="BP260" s="427"/>
    </row>
    <row r="261" spans="31:68" ht="11.25">
      <c r="AE261" s="427"/>
      <c r="AF261" s="427"/>
      <c r="AG261" s="440"/>
      <c r="AH261" s="427"/>
      <c r="AI261" s="427"/>
      <c r="AJ261" s="427"/>
      <c r="AK261" s="427"/>
      <c r="AL261" s="427"/>
      <c r="AM261" s="427"/>
      <c r="AN261" s="427"/>
      <c r="AO261" s="427"/>
      <c r="AP261" s="427"/>
      <c r="AQ261" s="427"/>
      <c r="AR261" s="427"/>
      <c r="AS261" s="427"/>
      <c r="AT261" s="427"/>
      <c r="AU261" s="427"/>
      <c r="AV261" s="427"/>
      <c r="AW261" s="427"/>
      <c r="AX261" s="427"/>
      <c r="AY261" s="427"/>
      <c r="AZ261" s="427"/>
      <c r="BA261" s="427"/>
      <c r="BB261" s="427"/>
      <c r="BC261" s="427"/>
      <c r="BD261" s="427"/>
      <c r="BE261" s="427"/>
      <c r="BF261" s="427"/>
      <c r="BG261" s="427"/>
      <c r="BH261" s="427"/>
      <c r="BI261" s="427"/>
      <c r="BJ261" s="427"/>
      <c r="BK261" s="427"/>
      <c r="BL261" s="427"/>
      <c r="BM261" s="427"/>
      <c r="BN261" s="427"/>
      <c r="BO261" s="427"/>
      <c r="BP261" s="427"/>
    </row>
    <row r="262" spans="31:68" ht="11.25">
      <c r="AE262" s="427"/>
      <c r="AF262" s="427"/>
      <c r="AG262" s="440"/>
      <c r="AH262" s="427"/>
      <c r="AI262" s="427"/>
      <c r="AJ262" s="427"/>
      <c r="AK262" s="427"/>
      <c r="AL262" s="427"/>
      <c r="AM262" s="427"/>
      <c r="AN262" s="427"/>
      <c r="AO262" s="427"/>
      <c r="AP262" s="427"/>
      <c r="AQ262" s="427"/>
      <c r="AR262" s="427"/>
      <c r="AS262" s="427"/>
      <c r="AT262" s="427"/>
      <c r="AU262" s="427"/>
      <c r="AV262" s="427"/>
      <c r="AW262" s="427"/>
      <c r="AX262" s="427"/>
      <c r="AY262" s="427"/>
      <c r="AZ262" s="427"/>
      <c r="BA262" s="427"/>
      <c r="BB262" s="427"/>
      <c r="BC262" s="427"/>
      <c r="BD262" s="427"/>
      <c r="BE262" s="427"/>
      <c r="BF262" s="427"/>
      <c r="BG262" s="427"/>
      <c r="BH262" s="427"/>
      <c r="BI262" s="427"/>
      <c r="BJ262" s="427"/>
      <c r="BK262" s="427"/>
      <c r="BL262" s="427"/>
      <c r="BM262" s="427"/>
      <c r="BN262" s="427"/>
      <c r="BO262" s="427"/>
      <c r="BP262" s="427"/>
    </row>
    <row r="263" spans="31:68" ht="11.25">
      <c r="AE263" s="427"/>
      <c r="AF263" s="427"/>
      <c r="AG263" s="440"/>
      <c r="AH263" s="427"/>
      <c r="AI263" s="427"/>
      <c r="AJ263" s="427"/>
      <c r="AK263" s="427"/>
      <c r="AL263" s="427"/>
      <c r="AM263" s="427"/>
      <c r="AN263" s="427"/>
      <c r="AO263" s="427"/>
      <c r="AP263" s="427"/>
      <c r="AQ263" s="427"/>
      <c r="AR263" s="427"/>
      <c r="AS263" s="427"/>
      <c r="AT263" s="427"/>
      <c r="AU263" s="427"/>
      <c r="AV263" s="427"/>
      <c r="AW263" s="427"/>
      <c r="AX263" s="427"/>
      <c r="AY263" s="427"/>
      <c r="AZ263" s="427"/>
      <c r="BA263" s="427"/>
      <c r="BB263" s="427"/>
      <c r="BC263" s="427"/>
      <c r="BD263" s="427"/>
      <c r="BE263" s="427"/>
      <c r="BF263" s="427"/>
      <c r="BG263" s="427"/>
      <c r="BH263" s="427"/>
      <c r="BI263" s="427"/>
      <c r="BJ263" s="427"/>
      <c r="BK263" s="427"/>
      <c r="BL263" s="427"/>
      <c r="BM263" s="427"/>
      <c r="BN263" s="427"/>
      <c r="BO263" s="427"/>
      <c r="BP263" s="427"/>
    </row>
    <row r="264" spans="31:68" ht="11.25">
      <c r="AE264" s="427"/>
      <c r="AF264" s="427"/>
      <c r="AG264" s="440"/>
      <c r="AH264" s="427"/>
      <c r="AI264" s="427"/>
      <c r="AJ264" s="427"/>
      <c r="AK264" s="427"/>
      <c r="AL264" s="427"/>
      <c r="AM264" s="427"/>
      <c r="AN264" s="427"/>
      <c r="AO264" s="427"/>
      <c r="AP264" s="427"/>
      <c r="AQ264" s="427"/>
      <c r="AR264" s="427"/>
      <c r="AS264" s="427"/>
      <c r="AT264" s="427"/>
      <c r="AU264" s="427"/>
      <c r="AV264" s="427"/>
      <c r="AW264" s="427"/>
      <c r="AX264" s="427"/>
      <c r="AY264" s="427"/>
      <c r="AZ264" s="427"/>
      <c r="BA264" s="427"/>
      <c r="BB264" s="427"/>
      <c r="BC264" s="427"/>
      <c r="BD264" s="427"/>
      <c r="BE264" s="427"/>
      <c r="BF264" s="427"/>
      <c r="BG264" s="427"/>
      <c r="BH264" s="427"/>
      <c r="BI264" s="427"/>
      <c r="BJ264" s="427"/>
      <c r="BK264" s="427"/>
      <c r="BL264" s="427"/>
      <c r="BM264" s="427"/>
      <c r="BN264" s="427"/>
      <c r="BO264" s="427"/>
      <c r="BP264" s="427"/>
    </row>
    <row r="265" spans="31:68" ht="11.25">
      <c r="AE265" s="427"/>
      <c r="AF265" s="427"/>
      <c r="AG265" s="440"/>
      <c r="AH265" s="427"/>
      <c r="AI265" s="427"/>
      <c r="AJ265" s="427"/>
      <c r="AK265" s="427"/>
      <c r="AL265" s="427"/>
      <c r="AM265" s="427"/>
      <c r="AN265" s="427"/>
      <c r="AO265" s="427"/>
      <c r="AP265" s="427"/>
      <c r="AQ265" s="427"/>
      <c r="AR265" s="427"/>
      <c r="AS265" s="427"/>
      <c r="AT265" s="427"/>
      <c r="AU265" s="427"/>
      <c r="AV265" s="427"/>
      <c r="AW265" s="427"/>
      <c r="AX265" s="427"/>
      <c r="AY265" s="427"/>
      <c r="AZ265" s="427"/>
      <c r="BA265" s="427"/>
      <c r="BB265" s="427"/>
      <c r="BC265" s="427"/>
      <c r="BD265" s="427"/>
      <c r="BE265" s="427"/>
      <c r="BF265" s="427"/>
      <c r="BG265" s="427"/>
      <c r="BH265" s="427"/>
      <c r="BI265" s="427"/>
      <c r="BJ265" s="427"/>
      <c r="BK265" s="427"/>
      <c r="BL265" s="427"/>
      <c r="BM265" s="427"/>
      <c r="BN265" s="427"/>
      <c r="BO265" s="427"/>
      <c r="BP265" s="427"/>
    </row>
    <row r="266" spans="31:68" ht="11.25">
      <c r="AE266" s="427"/>
      <c r="AF266" s="427"/>
      <c r="AG266" s="440"/>
      <c r="AH266" s="427"/>
      <c r="AI266" s="427"/>
      <c r="AJ266" s="427"/>
      <c r="AK266" s="427"/>
      <c r="AL266" s="427"/>
      <c r="AM266" s="427"/>
      <c r="AN266" s="427"/>
      <c r="AO266" s="427"/>
      <c r="AP266" s="427"/>
      <c r="AQ266" s="427"/>
      <c r="AR266" s="427"/>
      <c r="AS266" s="427"/>
      <c r="AT266" s="427"/>
      <c r="AU266" s="427"/>
      <c r="AV266" s="427"/>
      <c r="AW266" s="427"/>
      <c r="AX266" s="427"/>
      <c r="AY266" s="427"/>
      <c r="AZ266" s="427"/>
      <c r="BA266" s="427"/>
      <c r="BB266" s="427"/>
      <c r="BC266" s="427"/>
      <c r="BD266" s="427"/>
      <c r="BE266" s="427"/>
      <c r="BF266" s="427"/>
      <c r="BG266" s="427"/>
      <c r="BH266" s="427"/>
      <c r="BI266" s="427"/>
      <c r="BJ266" s="427"/>
      <c r="BK266" s="427"/>
      <c r="BL266" s="427"/>
      <c r="BM266" s="427"/>
      <c r="BN266" s="427"/>
      <c r="BO266" s="427"/>
      <c r="BP266" s="427"/>
    </row>
    <row r="267" spans="31:68" ht="11.25">
      <c r="AE267" s="427"/>
      <c r="AF267" s="427"/>
      <c r="AG267" s="440"/>
      <c r="AH267" s="427"/>
      <c r="AI267" s="427"/>
      <c r="AJ267" s="427"/>
      <c r="AK267" s="427"/>
      <c r="AL267" s="427"/>
      <c r="AM267" s="427"/>
      <c r="AN267" s="427"/>
      <c r="AO267" s="427"/>
      <c r="AP267" s="427"/>
      <c r="AQ267" s="427"/>
      <c r="AR267" s="427"/>
      <c r="AS267" s="427"/>
      <c r="AT267" s="427"/>
      <c r="AU267" s="427"/>
      <c r="AV267" s="427"/>
      <c r="AW267" s="427"/>
      <c r="AX267" s="427"/>
      <c r="AY267" s="427"/>
      <c r="AZ267" s="427"/>
      <c r="BA267" s="427"/>
      <c r="BB267" s="427"/>
      <c r="BC267" s="427"/>
      <c r="BD267" s="427"/>
      <c r="BE267" s="427"/>
      <c r="BF267" s="427"/>
      <c r="BG267" s="427"/>
      <c r="BH267" s="427"/>
      <c r="BI267" s="427"/>
      <c r="BJ267" s="427"/>
      <c r="BK267" s="427"/>
      <c r="BL267" s="427"/>
      <c r="BM267" s="427"/>
      <c r="BN267" s="427"/>
      <c r="BO267" s="427"/>
      <c r="BP267" s="427"/>
    </row>
    <row r="268" spans="31:68" ht="11.25">
      <c r="AE268" s="427"/>
      <c r="AF268" s="427"/>
      <c r="AG268" s="440"/>
      <c r="AH268" s="427"/>
      <c r="AI268" s="427"/>
      <c r="AJ268" s="427"/>
      <c r="AK268" s="427"/>
      <c r="AL268" s="427"/>
      <c r="AM268" s="427"/>
      <c r="AN268" s="427"/>
      <c r="AO268" s="427"/>
      <c r="AP268" s="427"/>
      <c r="AQ268" s="427"/>
      <c r="AR268" s="427"/>
      <c r="AS268" s="427"/>
      <c r="AT268" s="427"/>
      <c r="AU268" s="427"/>
      <c r="AV268" s="427"/>
      <c r="AW268" s="427"/>
      <c r="AX268" s="427"/>
      <c r="AY268" s="427"/>
      <c r="AZ268" s="427"/>
      <c r="BA268" s="427"/>
      <c r="BB268" s="427"/>
      <c r="BC268" s="427"/>
      <c r="BD268" s="427"/>
      <c r="BE268" s="427"/>
      <c r="BF268" s="427"/>
      <c r="BG268" s="427"/>
      <c r="BH268" s="427"/>
      <c r="BI268" s="427"/>
      <c r="BJ268" s="427"/>
      <c r="BK268" s="427"/>
      <c r="BL268" s="427"/>
      <c r="BM268" s="427"/>
      <c r="BN268" s="427"/>
      <c r="BO268" s="427"/>
      <c r="BP268" s="427"/>
    </row>
    <row r="269" spans="31:68" ht="11.25">
      <c r="AE269" s="427"/>
      <c r="AF269" s="427"/>
      <c r="AG269" s="440"/>
      <c r="AH269" s="427"/>
      <c r="AI269" s="427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427"/>
      <c r="AV269" s="427"/>
      <c r="AW269" s="427"/>
      <c r="AX269" s="427"/>
      <c r="AY269" s="427"/>
      <c r="AZ269" s="427"/>
      <c r="BA269" s="427"/>
      <c r="BB269" s="427"/>
      <c r="BC269" s="427"/>
      <c r="BD269" s="427"/>
      <c r="BE269" s="427"/>
      <c r="BF269" s="427"/>
      <c r="BG269" s="427"/>
      <c r="BH269" s="427"/>
      <c r="BI269" s="427"/>
      <c r="BJ269" s="427"/>
      <c r="BK269" s="427"/>
      <c r="BL269" s="427"/>
      <c r="BM269" s="427"/>
      <c r="BN269" s="427"/>
      <c r="BO269" s="427"/>
      <c r="BP269" s="427"/>
    </row>
    <row r="270" spans="31:68" ht="11.25">
      <c r="AE270" s="427"/>
      <c r="AF270" s="427"/>
      <c r="AG270" s="440"/>
      <c r="AH270" s="427"/>
      <c r="AI270" s="427"/>
      <c r="AJ270" s="427"/>
      <c r="AK270" s="427"/>
      <c r="AL270" s="427"/>
      <c r="AM270" s="427"/>
      <c r="AN270" s="427"/>
      <c r="AO270" s="427"/>
      <c r="AP270" s="427"/>
      <c r="AQ270" s="427"/>
      <c r="AR270" s="427"/>
      <c r="AS270" s="427"/>
      <c r="AT270" s="427"/>
      <c r="AU270" s="427"/>
      <c r="AV270" s="427"/>
      <c r="AW270" s="427"/>
      <c r="AX270" s="427"/>
      <c r="AY270" s="427"/>
      <c r="AZ270" s="427"/>
      <c r="BA270" s="427"/>
      <c r="BB270" s="427"/>
      <c r="BC270" s="427"/>
      <c r="BD270" s="427"/>
      <c r="BE270" s="427"/>
      <c r="BF270" s="427"/>
      <c r="BG270" s="427"/>
      <c r="BH270" s="427"/>
      <c r="BI270" s="427"/>
      <c r="BJ270" s="427"/>
      <c r="BK270" s="427"/>
      <c r="BL270" s="427"/>
      <c r="BM270" s="427"/>
      <c r="BN270" s="427"/>
      <c r="BO270" s="427"/>
      <c r="BP270" s="427"/>
    </row>
    <row r="271" spans="31:68" ht="11.25">
      <c r="AE271" s="427"/>
      <c r="AF271" s="427"/>
      <c r="AG271" s="440"/>
      <c r="AH271" s="427"/>
      <c r="AI271" s="427"/>
      <c r="AJ271" s="427"/>
      <c r="AK271" s="427"/>
      <c r="AL271" s="427"/>
      <c r="AM271" s="427"/>
      <c r="AN271" s="427"/>
      <c r="AO271" s="427"/>
      <c r="AP271" s="427"/>
      <c r="AQ271" s="427"/>
      <c r="AR271" s="427"/>
      <c r="AS271" s="427"/>
      <c r="AT271" s="427"/>
      <c r="AU271" s="427"/>
      <c r="AV271" s="427"/>
      <c r="AW271" s="427"/>
      <c r="AX271" s="427"/>
      <c r="AY271" s="427"/>
      <c r="AZ271" s="427"/>
      <c r="BA271" s="427"/>
      <c r="BB271" s="427"/>
      <c r="BC271" s="427"/>
      <c r="BD271" s="427"/>
      <c r="BE271" s="427"/>
      <c r="BF271" s="427"/>
      <c r="BG271" s="427"/>
      <c r="BH271" s="427"/>
      <c r="BI271" s="427"/>
      <c r="BJ271" s="427"/>
      <c r="BK271" s="427"/>
      <c r="BL271" s="427"/>
      <c r="BM271" s="427"/>
      <c r="BN271" s="427"/>
      <c r="BO271" s="427"/>
      <c r="BP271" s="427"/>
    </row>
    <row r="272" spans="31:68" ht="11.25">
      <c r="AE272" s="427"/>
      <c r="AF272" s="427"/>
      <c r="AG272" s="440"/>
      <c r="AH272" s="427"/>
      <c r="AI272" s="427"/>
      <c r="AJ272" s="427"/>
      <c r="AK272" s="427"/>
      <c r="AL272" s="427"/>
      <c r="AM272" s="427"/>
      <c r="AN272" s="427"/>
      <c r="AO272" s="427"/>
      <c r="AP272" s="427"/>
      <c r="AQ272" s="427"/>
      <c r="AR272" s="427"/>
      <c r="AS272" s="427"/>
      <c r="AT272" s="427"/>
      <c r="AU272" s="427"/>
      <c r="AV272" s="427"/>
      <c r="AW272" s="427"/>
      <c r="AX272" s="427"/>
      <c r="AY272" s="427"/>
      <c r="AZ272" s="427"/>
      <c r="BA272" s="427"/>
      <c r="BB272" s="427"/>
      <c r="BC272" s="427"/>
      <c r="BD272" s="427"/>
      <c r="BE272" s="427"/>
      <c r="BF272" s="427"/>
      <c r="BG272" s="427"/>
      <c r="BH272" s="427"/>
      <c r="BI272" s="427"/>
      <c r="BJ272" s="427"/>
      <c r="BK272" s="427"/>
      <c r="BL272" s="427"/>
      <c r="BM272" s="427"/>
      <c r="BN272" s="427"/>
      <c r="BO272" s="427"/>
      <c r="BP272" s="427"/>
    </row>
    <row r="273" spans="31:68" ht="11.25">
      <c r="AE273" s="427"/>
      <c r="AF273" s="427"/>
      <c r="AG273" s="440"/>
      <c r="AH273" s="427"/>
      <c r="AI273" s="427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427"/>
      <c r="AT273" s="427"/>
      <c r="AU273" s="427"/>
      <c r="AV273" s="427"/>
      <c r="AW273" s="427"/>
      <c r="AX273" s="427"/>
      <c r="AY273" s="427"/>
      <c r="AZ273" s="427"/>
      <c r="BA273" s="427"/>
      <c r="BB273" s="427"/>
      <c r="BC273" s="427"/>
      <c r="BD273" s="427"/>
      <c r="BE273" s="427"/>
      <c r="BF273" s="427"/>
      <c r="BG273" s="427"/>
      <c r="BH273" s="427"/>
      <c r="BI273" s="427"/>
      <c r="BJ273" s="427"/>
      <c r="BK273" s="427"/>
      <c r="BL273" s="427"/>
      <c r="BM273" s="427"/>
      <c r="BN273" s="427"/>
      <c r="BO273" s="427"/>
      <c r="BP273" s="427"/>
    </row>
    <row r="274" spans="31:68" ht="11.25">
      <c r="AE274" s="427"/>
      <c r="AF274" s="427"/>
      <c r="AG274" s="440"/>
      <c r="AH274" s="427"/>
      <c r="AI274" s="427"/>
      <c r="AJ274" s="427"/>
      <c r="AK274" s="427"/>
      <c r="AL274" s="427"/>
      <c r="AM274" s="427"/>
      <c r="AN274" s="427"/>
      <c r="AO274" s="427"/>
      <c r="AP274" s="427"/>
      <c r="AQ274" s="427"/>
      <c r="AR274" s="427"/>
      <c r="AS274" s="427"/>
      <c r="AT274" s="427"/>
      <c r="AU274" s="427"/>
      <c r="AV274" s="427"/>
      <c r="AW274" s="427"/>
      <c r="AX274" s="427"/>
      <c r="AY274" s="427"/>
      <c r="AZ274" s="427"/>
      <c r="BA274" s="427"/>
      <c r="BB274" s="427"/>
      <c r="BC274" s="427"/>
      <c r="BD274" s="427"/>
      <c r="BE274" s="427"/>
      <c r="BF274" s="427"/>
      <c r="BG274" s="427"/>
      <c r="BH274" s="427"/>
      <c r="BI274" s="427"/>
      <c r="BJ274" s="427"/>
      <c r="BK274" s="427"/>
      <c r="BL274" s="427"/>
      <c r="BM274" s="427"/>
      <c r="BN274" s="427"/>
      <c r="BO274" s="427"/>
      <c r="BP274" s="427"/>
    </row>
    <row r="275" spans="31:68" ht="11.25">
      <c r="AE275" s="427"/>
      <c r="AF275" s="427"/>
      <c r="AG275" s="440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427"/>
      <c r="AT275" s="427"/>
      <c r="AU275" s="427"/>
      <c r="AV275" s="427"/>
      <c r="AW275" s="427"/>
      <c r="AX275" s="427"/>
      <c r="AY275" s="427"/>
      <c r="AZ275" s="427"/>
      <c r="BA275" s="427"/>
      <c r="BB275" s="427"/>
      <c r="BC275" s="427"/>
      <c r="BD275" s="427"/>
      <c r="BE275" s="427"/>
      <c r="BF275" s="427"/>
      <c r="BG275" s="427"/>
      <c r="BH275" s="427"/>
      <c r="BI275" s="427"/>
      <c r="BJ275" s="427"/>
      <c r="BK275" s="427"/>
      <c r="BL275" s="427"/>
      <c r="BM275" s="427"/>
      <c r="BN275" s="427"/>
      <c r="BO275" s="427"/>
      <c r="BP275" s="427"/>
    </row>
    <row r="276" spans="31:68" ht="11.25">
      <c r="AE276" s="427"/>
      <c r="AF276" s="427"/>
      <c r="AG276" s="440"/>
      <c r="AH276" s="427"/>
      <c r="AI276" s="427"/>
      <c r="AJ276" s="427"/>
      <c r="AK276" s="427"/>
      <c r="AL276" s="427"/>
      <c r="AM276" s="427"/>
      <c r="AN276" s="427"/>
      <c r="AO276" s="427"/>
      <c r="AP276" s="427"/>
      <c r="AQ276" s="427"/>
      <c r="AR276" s="427"/>
      <c r="AS276" s="427"/>
      <c r="AT276" s="427"/>
      <c r="AU276" s="427"/>
      <c r="AV276" s="427"/>
      <c r="AW276" s="427"/>
      <c r="AX276" s="427"/>
      <c r="AY276" s="427"/>
      <c r="AZ276" s="427"/>
      <c r="BA276" s="427"/>
      <c r="BB276" s="427"/>
      <c r="BC276" s="427"/>
      <c r="BD276" s="427"/>
      <c r="BE276" s="427"/>
      <c r="BF276" s="427"/>
      <c r="BG276" s="427"/>
      <c r="BH276" s="427"/>
      <c r="BI276" s="427"/>
      <c r="BJ276" s="427"/>
      <c r="BK276" s="427"/>
      <c r="BL276" s="427"/>
      <c r="BM276" s="427"/>
      <c r="BN276" s="427"/>
      <c r="BO276" s="427"/>
      <c r="BP276" s="427"/>
    </row>
    <row r="277" spans="31:68" ht="11.25">
      <c r="AE277" s="427"/>
      <c r="AF277" s="427"/>
      <c r="AG277" s="440"/>
      <c r="AH277" s="427"/>
      <c r="AI277" s="427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427"/>
      <c r="AT277" s="427"/>
      <c r="AU277" s="427"/>
      <c r="AV277" s="427"/>
      <c r="AW277" s="427"/>
      <c r="AX277" s="427"/>
      <c r="AY277" s="427"/>
      <c r="AZ277" s="427"/>
      <c r="BA277" s="427"/>
      <c r="BB277" s="427"/>
      <c r="BC277" s="427"/>
      <c r="BD277" s="427"/>
      <c r="BE277" s="427"/>
      <c r="BF277" s="427"/>
      <c r="BG277" s="427"/>
      <c r="BH277" s="427"/>
      <c r="BI277" s="427"/>
      <c r="BJ277" s="427"/>
      <c r="BK277" s="427"/>
      <c r="BL277" s="427"/>
      <c r="BM277" s="427"/>
      <c r="BN277" s="427"/>
      <c r="BO277" s="427"/>
      <c r="BP277" s="427"/>
    </row>
    <row r="278" spans="31:68" ht="11.25">
      <c r="AE278" s="427"/>
      <c r="AF278" s="427"/>
      <c r="AG278" s="440"/>
      <c r="AH278" s="427"/>
      <c r="AI278" s="427"/>
      <c r="AJ278" s="427"/>
      <c r="AK278" s="427"/>
      <c r="AL278" s="427"/>
      <c r="AM278" s="427"/>
      <c r="AN278" s="427"/>
      <c r="AO278" s="427"/>
      <c r="AP278" s="427"/>
      <c r="AQ278" s="427"/>
      <c r="AR278" s="427"/>
      <c r="AS278" s="427"/>
      <c r="AT278" s="427"/>
      <c r="AU278" s="427"/>
      <c r="AV278" s="427"/>
      <c r="AW278" s="427"/>
      <c r="AX278" s="427"/>
      <c r="AY278" s="427"/>
      <c r="AZ278" s="427"/>
      <c r="BA278" s="427"/>
      <c r="BB278" s="427"/>
      <c r="BC278" s="427"/>
      <c r="BD278" s="427"/>
      <c r="BE278" s="427"/>
      <c r="BF278" s="427"/>
      <c r="BG278" s="427"/>
      <c r="BH278" s="427"/>
      <c r="BI278" s="427"/>
      <c r="BJ278" s="427"/>
      <c r="BK278" s="427"/>
      <c r="BL278" s="427"/>
      <c r="BM278" s="427"/>
      <c r="BN278" s="427"/>
      <c r="BO278" s="427"/>
      <c r="BP278" s="427"/>
    </row>
    <row r="279" spans="31:68" ht="11.25">
      <c r="AE279" s="427"/>
      <c r="AF279" s="427"/>
      <c r="AG279" s="440"/>
      <c r="AH279" s="427"/>
      <c r="AI279" s="427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427"/>
      <c r="AT279" s="427"/>
      <c r="AU279" s="427"/>
      <c r="AV279" s="427"/>
      <c r="AW279" s="427"/>
      <c r="AX279" s="427"/>
      <c r="AY279" s="427"/>
      <c r="AZ279" s="427"/>
      <c r="BA279" s="427"/>
      <c r="BB279" s="427"/>
      <c r="BC279" s="427"/>
      <c r="BD279" s="427"/>
      <c r="BE279" s="427"/>
      <c r="BF279" s="427"/>
      <c r="BG279" s="427"/>
      <c r="BH279" s="427"/>
      <c r="BI279" s="427"/>
      <c r="BJ279" s="427"/>
      <c r="BK279" s="427"/>
      <c r="BL279" s="427"/>
      <c r="BM279" s="427"/>
      <c r="BN279" s="427"/>
      <c r="BO279" s="427"/>
      <c r="BP279" s="427"/>
    </row>
    <row r="280" spans="31:68" ht="11.25">
      <c r="AE280" s="427"/>
      <c r="AF280" s="427"/>
      <c r="AG280" s="440"/>
      <c r="AH280" s="427"/>
      <c r="AI280" s="427"/>
      <c r="AJ280" s="427"/>
      <c r="AK280" s="427"/>
      <c r="AL280" s="427"/>
      <c r="AM280" s="427"/>
      <c r="AN280" s="427"/>
      <c r="AO280" s="427"/>
      <c r="AP280" s="427"/>
      <c r="AQ280" s="427"/>
      <c r="AR280" s="427"/>
      <c r="AS280" s="427"/>
      <c r="AT280" s="427"/>
      <c r="AU280" s="427"/>
      <c r="AV280" s="427"/>
      <c r="AW280" s="427"/>
      <c r="AX280" s="427"/>
      <c r="AY280" s="427"/>
      <c r="AZ280" s="427"/>
      <c r="BA280" s="427"/>
      <c r="BB280" s="427"/>
      <c r="BC280" s="427"/>
      <c r="BD280" s="427"/>
      <c r="BE280" s="427"/>
      <c r="BF280" s="427"/>
      <c r="BG280" s="427"/>
      <c r="BH280" s="427"/>
      <c r="BI280" s="427"/>
      <c r="BJ280" s="427"/>
      <c r="BK280" s="427"/>
      <c r="BL280" s="427"/>
      <c r="BM280" s="427"/>
      <c r="BN280" s="427"/>
      <c r="BO280" s="427"/>
      <c r="BP280" s="427"/>
    </row>
    <row r="281" spans="31:68" ht="11.25">
      <c r="AE281" s="427"/>
      <c r="AF281" s="427"/>
      <c r="AG281" s="440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427"/>
      <c r="AV281" s="427"/>
      <c r="AW281" s="427"/>
      <c r="AX281" s="427"/>
      <c r="AY281" s="427"/>
      <c r="AZ281" s="427"/>
      <c r="BA281" s="427"/>
      <c r="BB281" s="427"/>
      <c r="BC281" s="427"/>
      <c r="BD281" s="427"/>
      <c r="BE281" s="427"/>
      <c r="BF281" s="427"/>
      <c r="BG281" s="427"/>
      <c r="BH281" s="427"/>
      <c r="BI281" s="427"/>
      <c r="BJ281" s="427"/>
      <c r="BK281" s="427"/>
      <c r="BL281" s="427"/>
      <c r="BM281" s="427"/>
      <c r="BN281" s="427"/>
      <c r="BO281" s="427"/>
      <c r="BP281" s="427"/>
    </row>
    <row r="282" spans="31:68" ht="11.25">
      <c r="AE282" s="427"/>
      <c r="AF282" s="427"/>
      <c r="AG282" s="440"/>
      <c r="AH282" s="427"/>
      <c r="AI282" s="427"/>
      <c r="AJ282" s="427"/>
      <c r="AK282" s="427"/>
      <c r="AL282" s="427"/>
      <c r="AM282" s="427"/>
      <c r="AN282" s="427"/>
      <c r="AO282" s="427"/>
      <c r="AP282" s="427"/>
      <c r="AQ282" s="427"/>
      <c r="AR282" s="427"/>
      <c r="AS282" s="427"/>
      <c r="AT282" s="427"/>
      <c r="AU282" s="427"/>
      <c r="AV282" s="427"/>
      <c r="AW282" s="427"/>
      <c r="AX282" s="427"/>
      <c r="AY282" s="427"/>
      <c r="AZ282" s="427"/>
      <c r="BA282" s="427"/>
      <c r="BB282" s="427"/>
      <c r="BC282" s="427"/>
      <c r="BD282" s="427"/>
      <c r="BE282" s="427"/>
      <c r="BF282" s="427"/>
      <c r="BG282" s="427"/>
      <c r="BH282" s="427"/>
      <c r="BI282" s="427"/>
      <c r="BJ282" s="427"/>
      <c r="BK282" s="427"/>
      <c r="BL282" s="427"/>
      <c r="BM282" s="427"/>
      <c r="BN282" s="427"/>
      <c r="BO282" s="427"/>
      <c r="BP282" s="427"/>
    </row>
    <row r="283" spans="31:68" ht="11.25">
      <c r="AE283" s="427"/>
      <c r="AF283" s="427"/>
      <c r="AG283" s="440"/>
      <c r="AH283" s="427"/>
      <c r="AI283" s="427"/>
      <c r="AJ283" s="427"/>
      <c r="AK283" s="427"/>
      <c r="AL283" s="427"/>
      <c r="AM283" s="427"/>
      <c r="AN283" s="427"/>
      <c r="AO283" s="427"/>
      <c r="AP283" s="427"/>
      <c r="AQ283" s="427"/>
      <c r="AR283" s="427"/>
      <c r="AS283" s="427"/>
      <c r="AT283" s="427"/>
      <c r="AU283" s="427"/>
      <c r="AV283" s="427"/>
      <c r="AW283" s="427"/>
      <c r="AX283" s="427"/>
      <c r="AY283" s="427"/>
      <c r="AZ283" s="427"/>
      <c r="BA283" s="427"/>
      <c r="BB283" s="427"/>
      <c r="BC283" s="427"/>
      <c r="BD283" s="427"/>
      <c r="BE283" s="427"/>
      <c r="BF283" s="427"/>
      <c r="BG283" s="427"/>
      <c r="BH283" s="427"/>
      <c r="BI283" s="427"/>
      <c r="BJ283" s="427"/>
      <c r="BK283" s="427"/>
      <c r="BL283" s="427"/>
      <c r="BM283" s="427"/>
      <c r="BN283" s="427"/>
      <c r="BO283" s="427"/>
      <c r="BP283" s="427"/>
    </row>
    <row r="284" spans="31:68" ht="11.25">
      <c r="AE284" s="427"/>
      <c r="AF284" s="427"/>
      <c r="AG284" s="440"/>
      <c r="AH284" s="427"/>
      <c r="AI284" s="427"/>
      <c r="AJ284" s="427"/>
      <c r="AK284" s="427"/>
      <c r="AL284" s="427"/>
      <c r="AM284" s="427"/>
      <c r="AN284" s="427"/>
      <c r="AO284" s="427"/>
      <c r="AP284" s="427"/>
      <c r="AQ284" s="427"/>
      <c r="AR284" s="427"/>
      <c r="AS284" s="427"/>
      <c r="AT284" s="427"/>
      <c r="AU284" s="427"/>
      <c r="AV284" s="427"/>
      <c r="AW284" s="427"/>
      <c r="AX284" s="427"/>
      <c r="AY284" s="427"/>
      <c r="AZ284" s="427"/>
      <c r="BA284" s="427"/>
      <c r="BB284" s="427"/>
      <c r="BC284" s="427"/>
      <c r="BD284" s="427"/>
      <c r="BE284" s="427"/>
      <c r="BF284" s="427"/>
      <c r="BG284" s="427"/>
      <c r="BH284" s="427"/>
      <c r="BI284" s="427"/>
      <c r="BJ284" s="427"/>
      <c r="BK284" s="427"/>
      <c r="BL284" s="427"/>
      <c r="BM284" s="427"/>
      <c r="BN284" s="427"/>
      <c r="BO284" s="427"/>
      <c r="BP284" s="427"/>
    </row>
    <row r="285" spans="31:68" ht="11.25">
      <c r="AE285" s="427"/>
      <c r="AF285" s="427"/>
      <c r="AG285" s="440"/>
      <c r="AH285" s="427"/>
      <c r="AI285" s="427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427"/>
      <c r="AV285" s="427"/>
      <c r="AW285" s="427"/>
      <c r="AX285" s="427"/>
      <c r="AY285" s="427"/>
      <c r="AZ285" s="427"/>
      <c r="BA285" s="427"/>
      <c r="BB285" s="427"/>
      <c r="BC285" s="427"/>
      <c r="BD285" s="427"/>
      <c r="BE285" s="427"/>
      <c r="BF285" s="427"/>
      <c r="BG285" s="427"/>
      <c r="BH285" s="427"/>
      <c r="BI285" s="427"/>
      <c r="BJ285" s="427"/>
      <c r="BK285" s="427"/>
      <c r="BL285" s="427"/>
      <c r="BM285" s="427"/>
      <c r="BN285" s="427"/>
      <c r="BO285" s="427"/>
      <c r="BP285" s="427"/>
    </row>
    <row r="286" spans="31:68" ht="11.25">
      <c r="AE286" s="427"/>
      <c r="AF286" s="427"/>
      <c r="AG286" s="440"/>
      <c r="AH286" s="427"/>
      <c r="AI286" s="427"/>
      <c r="AJ286" s="427"/>
      <c r="AK286" s="427"/>
      <c r="AL286" s="427"/>
      <c r="AM286" s="427"/>
      <c r="AN286" s="427"/>
      <c r="AO286" s="427"/>
      <c r="AP286" s="427"/>
      <c r="AQ286" s="427"/>
      <c r="AR286" s="427"/>
      <c r="AS286" s="427"/>
      <c r="AT286" s="427"/>
      <c r="AU286" s="427"/>
      <c r="AV286" s="427"/>
      <c r="AW286" s="427"/>
      <c r="AX286" s="427"/>
      <c r="AY286" s="427"/>
      <c r="AZ286" s="427"/>
      <c r="BA286" s="427"/>
      <c r="BB286" s="427"/>
      <c r="BC286" s="427"/>
      <c r="BD286" s="427"/>
      <c r="BE286" s="427"/>
      <c r="BF286" s="427"/>
      <c r="BG286" s="427"/>
      <c r="BH286" s="427"/>
      <c r="BI286" s="427"/>
      <c r="BJ286" s="427"/>
      <c r="BK286" s="427"/>
      <c r="BL286" s="427"/>
      <c r="BM286" s="427"/>
      <c r="BN286" s="427"/>
      <c r="BO286" s="427"/>
      <c r="BP286" s="427"/>
    </row>
    <row r="287" spans="31:68" ht="11.25">
      <c r="AE287" s="427"/>
      <c r="AF287" s="427"/>
      <c r="AG287" s="440"/>
      <c r="AH287" s="427"/>
      <c r="AI287" s="427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427"/>
      <c r="AV287" s="427"/>
      <c r="AW287" s="427"/>
      <c r="AX287" s="427"/>
      <c r="AY287" s="427"/>
      <c r="AZ287" s="427"/>
      <c r="BA287" s="427"/>
      <c r="BB287" s="427"/>
      <c r="BC287" s="427"/>
      <c r="BD287" s="427"/>
      <c r="BE287" s="427"/>
      <c r="BF287" s="427"/>
      <c r="BG287" s="427"/>
      <c r="BH287" s="427"/>
      <c r="BI287" s="427"/>
      <c r="BJ287" s="427"/>
      <c r="BK287" s="427"/>
      <c r="BL287" s="427"/>
      <c r="BM287" s="427"/>
      <c r="BN287" s="427"/>
      <c r="BO287" s="427"/>
      <c r="BP287" s="427"/>
    </row>
    <row r="288" spans="31:68" ht="11.25">
      <c r="AE288" s="427"/>
      <c r="AF288" s="427"/>
      <c r="AG288" s="440"/>
      <c r="AH288" s="427"/>
      <c r="AI288" s="427"/>
      <c r="AJ288" s="427"/>
      <c r="AK288" s="427"/>
      <c r="AL288" s="427"/>
      <c r="AM288" s="427"/>
      <c r="AN288" s="427"/>
      <c r="AO288" s="427"/>
      <c r="AP288" s="427"/>
      <c r="AQ288" s="427"/>
      <c r="AR288" s="427"/>
      <c r="AS288" s="427"/>
      <c r="AT288" s="427"/>
      <c r="AU288" s="427"/>
      <c r="AV288" s="427"/>
      <c r="AW288" s="427"/>
      <c r="AX288" s="427"/>
      <c r="AY288" s="427"/>
      <c r="AZ288" s="427"/>
      <c r="BA288" s="427"/>
      <c r="BB288" s="427"/>
      <c r="BC288" s="427"/>
      <c r="BD288" s="427"/>
      <c r="BE288" s="427"/>
      <c r="BF288" s="427"/>
      <c r="BG288" s="427"/>
      <c r="BH288" s="427"/>
      <c r="BI288" s="427"/>
      <c r="BJ288" s="427"/>
      <c r="BK288" s="427"/>
      <c r="BL288" s="427"/>
      <c r="BM288" s="427"/>
      <c r="BN288" s="427"/>
      <c r="BO288" s="427"/>
      <c r="BP288" s="427"/>
    </row>
    <row r="289" spans="31:68" ht="11.25">
      <c r="AE289" s="427"/>
      <c r="AF289" s="427"/>
      <c r="AG289" s="440"/>
      <c r="AH289" s="427"/>
      <c r="AI289" s="427"/>
      <c r="AJ289" s="427"/>
      <c r="AK289" s="427"/>
      <c r="AL289" s="427"/>
      <c r="AM289" s="427"/>
      <c r="AN289" s="427"/>
      <c r="AO289" s="427"/>
      <c r="AP289" s="427"/>
      <c r="AQ289" s="427"/>
      <c r="AR289" s="427"/>
      <c r="AS289" s="427"/>
      <c r="AT289" s="427"/>
      <c r="AU289" s="427"/>
      <c r="AV289" s="427"/>
      <c r="AW289" s="427"/>
      <c r="AX289" s="427"/>
      <c r="AY289" s="427"/>
      <c r="AZ289" s="427"/>
      <c r="BA289" s="427"/>
      <c r="BB289" s="427"/>
      <c r="BC289" s="427"/>
      <c r="BD289" s="427"/>
      <c r="BE289" s="427"/>
      <c r="BF289" s="427"/>
      <c r="BG289" s="427"/>
      <c r="BH289" s="427"/>
      <c r="BI289" s="427"/>
      <c r="BJ289" s="427"/>
      <c r="BK289" s="427"/>
      <c r="BL289" s="427"/>
      <c r="BM289" s="427"/>
      <c r="BN289" s="427"/>
      <c r="BO289" s="427"/>
      <c r="BP289" s="427"/>
    </row>
    <row r="290" spans="31:68" ht="11.25">
      <c r="AE290" s="427"/>
      <c r="AF290" s="427"/>
      <c r="AG290" s="440"/>
      <c r="AH290" s="427"/>
      <c r="AI290" s="427"/>
      <c r="AJ290" s="427"/>
      <c r="AK290" s="427"/>
      <c r="AL290" s="427"/>
      <c r="AM290" s="427"/>
      <c r="AN290" s="427"/>
      <c r="AO290" s="427"/>
      <c r="AP290" s="427"/>
      <c r="AQ290" s="427"/>
      <c r="AR290" s="427"/>
      <c r="AS290" s="427"/>
      <c r="AT290" s="427"/>
      <c r="AU290" s="427"/>
      <c r="AV290" s="427"/>
      <c r="AW290" s="427"/>
      <c r="AX290" s="427"/>
      <c r="AY290" s="427"/>
      <c r="AZ290" s="427"/>
      <c r="BA290" s="427"/>
      <c r="BB290" s="427"/>
      <c r="BC290" s="427"/>
      <c r="BD290" s="427"/>
      <c r="BE290" s="427"/>
      <c r="BF290" s="427"/>
      <c r="BG290" s="427"/>
      <c r="BH290" s="427"/>
      <c r="BI290" s="427"/>
      <c r="BJ290" s="427"/>
      <c r="BK290" s="427"/>
      <c r="BL290" s="427"/>
      <c r="BM290" s="427"/>
      <c r="BN290" s="427"/>
      <c r="BO290" s="427"/>
      <c r="BP290" s="427"/>
    </row>
    <row r="291" spans="31:68" ht="11.25">
      <c r="AE291" s="427"/>
      <c r="AF291" s="427"/>
      <c r="AG291" s="440"/>
      <c r="AH291" s="427"/>
      <c r="AI291" s="427"/>
      <c r="AJ291" s="427"/>
      <c r="AK291" s="427"/>
      <c r="AL291" s="427"/>
      <c r="AM291" s="427"/>
      <c r="AN291" s="427"/>
      <c r="AO291" s="427"/>
      <c r="AP291" s="427"/>
      <c r="AQ291" s="427"/>
      <c r="AR291" s="427"/>
      <c r="AS291" s="427"/>
      <c r="AT291" s="427"/>
      <c r="AU291" s="427"/>
      <c r="AV291" s="427"/>
      <c r="AW291" s="427"/>
      <c r="AX291" s="427"/>
      <c r="AY291" s="427"/>
      <c r="AZ291" s="427"/>
      <c r="BA291" s="427"/>
      <c r="BB291" s="427"/>
      <c r="BC291" s="427"/>
      <c r="BD291" s="427"/>
      <c r="BE291" s="427"/>
      <c r="BF291" s="427"/>
      <c r="BG291" s="427"/>
      <c r="BH291" s="427"/>
      <c r="BI291" s="427"/>
      <c r="BJ291" s="427"/>
      <c r="BK291" s="427"/>
      <c r="BL291" s="427"/>
      <c r="BM291" s="427"/>
      <c r="BN291" s="427"/>
      <c r="BO291" s="427"/>
      <c r="BP291" s="427"/>
    </row>
    <row r="292" spans="31:68" ht="11.25">
      <c r="AE292" s="427"/>
      <c r="AF292" s="427"/>
      <c r="AG292" s="440"/>
      <c r="AH292" s="427"/>
      <c r="AI292" s="427"/>
      <c r="AJ292" s="427"/>
      <c r="AK292" s="427"/>
      <c r="AL292" s="427"/>
      <c r="AM292" s="427"/>
      <c r="AN292" s="427"/>
      <c r="AO292" s="427"/>
      <c r="AP292" s="427"/>
      <c r="AQ292" s="427"/>
      <c r="AR292" s="427"/>
      <c r="AS292" s="427"/>
      <c r="AT292" s="427"/>
      <c r="AU292" s="427"/>
      <c r="AV292" s="427"/>
      <c r="AW292" s="427"/>
      <c r="AX292" s="427"/>
      <c r="AY292" s="427"/>
      <c r="AZ292" s="427"/>
      <c r="BA292" s="427"/>
      <c r="BB292" s="427"/>
      <c r="BC292" s="427"/>
      <c r="BD292" s="427"/>
      <c r="BE292" s="427"/>
      <c r="BF292" s="427"/>
      <c r="BG292" s="427"/>
      <c r="BH292" s="427"/>
      <c r="BI292" s="427"/>
      <c r="BJ292" s="427"/>
      <c r="BK292" s="427"/>
      <c r="BL292" s="427"/>
      <c r="BM292" s="427"/>
      <c r="BN292" s="427"/>
      <c r="BO292" s="427"/>
      <c r="BP292" s="427"/>
    </row>
    <row r="293" spans="31:68" ht="11.25">
      <c r="AE293" s="427"/>
      <c r="AF293" s="427"/>
      <c r="AG293" s="440"/>
      <c r="AH293" s="427"/>
      <c r="AI293" s="427"/>
      <c r="AJ293" s="427"/>
      <c r="AK293" s="427"/>
      <c r="AL293" s="427"/>
      <c r="AM293" s="427"/>
      <c r="AN293" s="427"/>
      <c r="AO293" s="427"/>
      <c r="AP293" s="427"/>
      <c r="AQ293" s="427"/>
      <c r="AR293" s="427"/>
      <c r="AS293" s="427"/>
      <c r="AT293" s="427"/>
      <c r="AU293" s="427"/>
      <c r="AV293" s="427"/>
      <c r="AW293" s="427"/>
      <c r="AX293" s="427"/>
      <c r="AY293" s="427"/>
      <c r="AZ293" s="427"/>
      <c r="BA293" s="427"/>
      <c r="BB293" s="427"/>
      <c r="BC293" s="427"/>
      <c r="BD293" s="427"/>
      <c r="BE293" s="427"/>
      <c r="BF293" s="427"/>
      <c r="BG293" s="427"/>
      <c r="BH293" s="427"/>
      <c r="BI293" s="427"/>
      <c r="BJ293" s="427"/>
      <c r="BK293" s="427"/>
      <c r="BL293" s="427"/>
      <c r="BM293" s="427"/>
      <c r="BN293" s="427"/>
      <c r="BO293" s="427"/>
      <c r="BP293" s="427"/>
    </row>
    <row r="294" spans="31:68" ht="11.25">
      <c r="AE294" s="427"/>
      <c r="AF294" s="427"/>
      <c r="AG294" s="440"/>
      <c r="AH294" s="427"/>
      <c r="AI294" s="427"/>
      <c r="AJ294" s="427"/>
      <c r="AK294" s="427"/>
      <c r="AL294" s="427"/>
      <c r="AM294" s="427"/>
      <c r="AN294" s="427"/>
      <c r="AO294" s="427"/>
      <c r="AP294" s="427"/>
      <c r="AQ294" s="427"/>
      <c r="AR294" s="427"/>
      <c r="AS294" s="427"/>
      <c r="AT294" s="427"/>
      <c r="AU294" s="427"/>
      <c r="AV294" s="427"/>
      <c r="AW294" s="427"/>
      <c r="AX294" s="427"/>
      <c r="AY294" s="427"/>
      <c r="AZ294" s="427"/>
      <c r="BA294" s="427"/>
      <c r="BB294" s="427"/>
      <c r="BC294" s="427"/>
      <c r="BD294" s="427"/>
      <c r="BE294" s="427"/>
      <c r="BF294" s="427"/>
      <c r="BG294" s="427"/>
      <c r="BH294" s="427"/>
      <c r="BI294" s="427"/>
      <c r="BJ294" s="427"/>
      <c r="BK294" s="427"/>
      <c r="BL294" s="427"/>
      <c r="BM294" s="427"/>
      <c r="BN294" s="427"/>
      <c r="BO294" s="427"/>
      <c r="BP294" s="427"/>
    </row>
    <row r="295" spans="31:68" ht="11.25">
      <c r="AE295" s="427"/>
      <c r="AF295" s="427"/>
      <c r="AG295" s="440"/>
      <c r="AH295" s="427"/>
      <c r="AI295" s="427"/>
      <c r="AJ295" s="427"/>
      <c r="AK295" s="427"/>
      <c r="AL295" s="427"/>
      <c r="AM295" s="427"/>
      <c r="AN295" s="427"/>
      <c r="AO295" s="427"/>
      <c r="AP295" s="427"/>
      <c r="AQ295" s="427"/>
      <c r="AR295" s="427"/>
      <c r="AS295" s="427"/>
      <c r="AT295" s="427"/>
      <c r="AU295" s="427"/>
      <c r="AV295" s="427"/>
      <c r="AW295" s="427"/>
      <c r="AX295" s="427"/>
      <c r="AY295" s="427"/>
      <c r="AZ295" s="427"/>
      <c r="BA295" s="427"/>
      <c r="BB295" s="427"/>
      <c r="BC295" s="427"/>
      <c r="BD295" s="427"/>
      <c r="BE295" s="427"/>
      <c r="BF295" s="427"/>
      <c r="BG295" s="427"/>
      <c r="BH295" s="427"/>
      <c r="BI295" s="427"/>
      <c r="BJ295" s="427"/>
      <c r="BK295" s="427"/>
      <c r="BL295" s="427"/>
      <c r="BM295" s="427"/>
      <c r="BN295" s="427"/>
      <c r="BO295" s="427"/>
      <c r="BP295" s="427"/>
    </row>
    <row r="296" spans="31:68" ht="11.25">
      <c r="AE296" s="427"/>
      <c r="AF296" s="427"/>
      <c r="AG296" s="440"/>
      <c r="AH296" s="427"/>
      <c r="AI296" s="427"/>
      <c r="AJ296" s="427"/>
      <c r="AK296" s="427"/>
      <c r="AL296" s="427"/>
      <c r="AM296" s="427"/>
      <c r="AN296" s="427"/>
      <c r="AO296" s="427"/>
      <c r="AP296" s="427"/>
      <c r="AQ296" s="427"/>
      <c r="AR296" s="427"/>
      <c r="AS296" s="427"/>
      <c r="AT296" s="427"/>
      <c r="AU296" s="427"/>
      <c r="AV296" s="427"/>
      <c r="AW296" s="427"/>
      <c r="AX296" s="427"/>
      <c r="AY296" s="427"/>
      <c r="AZ296" s="427"/>
      <c r="BA296" s="427"/>
      <c r="BB296" s="427"/>
      <c r="BC296" s="427"/>
      <c r="BD296" s="427"/>
      <c r="BE296" s="427"/>
      <c r="BF296" s="427"/>
      <c r="BG296" s="427"/>
      <c r="BH296" s="427"/>
      <c r="BI296" s="427"/>
      <c r="BJ296" s="427"/>
      <c r="BK296" s="427"/>
      <c r="BL296" s="427"/>
      <c r="BM296" s="427"/>
      <c r="BN296" s="427"/>
      <c r="BO296" s="427"/>
      <c r="BP296" s="427"/>
    </row>
    <row r="297" spans="31:68" ht="11.25">
      <c r="AE297" s="427"/>
      <c r="AF297" s="427"/>
      <c r="AG297" s="440"/>
      <c r="AH297" s="427"/>
      <c r="AI297" s="427"/>
      <c r="AJ297" s="427"/>
      <c r="AK297" s="427"/>
      <c r="AL297" s="427"/>
      <c r="AM297" s="427"/>
      <c r="AN297" s="427"/>
      <c r="AO297" s="427"/>
      <c r="AP297" s="427"/>
      <c r="AQ297" s="427"/>
      <c r="AR297" s="427"/>
      <c r="AS297" s="427"/>
      <c r="AT297" s="427"/>
      <c r="AU297" s="427"/>
      <c r="AV297" s="427"/>
      <c r="AW297" s="427"/>
      <c r="AX297" s="427"/>
      <c r="AY297" s="427"/>
      <c r="AZ297" s="427"/>
      <c r="BA297" s="427"/>
      <c r="BB297" s="427"/>
      <c r="BC297" s="427"/>
      <c r="BD297" s="427"/>
      <c r="BE297" s="427"/>
      <c r="BF297" s="427"/>
      <c r="BG297" s="427"/>
      <c r="BH297" s="427"/>
      <c r="BI297" s="427"/>
      <c r="BJ297" s="427"/>
      <c r="BK297" s="427"/>
      <c r="BL297" s="427"/>
      <c r="BM297" s="427"/>
      <c r="BN297" s="427"/>
      <c r="BO297" s="427"/>
      <c r="BP297" s="427"/>
    </row>
    <row r="298" spans="31:68" ht="11.25">
      <c r="AE298" s="427"/>
      <c r="AF298" s="427"/>
      <c r="AG298" s="440"/>
      <c r="AH298" s="427"/>
      <c r="AI298" s="427"/>
      <c r="AJ298" s="427"/>
      <c r="AK298" s="427"/>
      <c r="AL298" s="427"/>
      <c r="AM298" s="427"/>
      <c r="AN298" s="427"/>
      <c r="AO298" s="427"/>
      <c r="AP298" s="427"/>
      <c r="AQ298" s="427"/>
      <c r="AR298" s="427"/>
      <c r="AS298" s="427"/>
      <c r="AT298" s="427"/>
      <c r="AU298" s="427"/>
      <c r="AV298" s="427"/>
      <c r="AW298" s="427"/>
      <c r="AX298" s="427"/>
      <c r="AY298" s="427"/>
      <c r="AZ298" s="427"/>
      <c r="BA298" s="427"/>
      <c r="BB298" s="427"/>
      <c r="BC298" s="427"/>
      <c r="BD298" s="427"/>
      <c r="BE298" s="427"/>
      <c r="BF298" s="427"/>
      <c r="BG298" s="427"/>
      <c r="BH298" s="427"/>
      <c r="BI298" s="427"/>
      <c r="BJ298" s="427"/>
      <c r="BK298" s="427"/>
      <c r="BL298" s="427"/>
      <c r="BM298" s="427"/>
      <c r="BN298" s="427"/>
      <c r="BO298" s="427"/>
      <c r="BP298" s="427"/>
    </row>
    <row r="299" spans="31:68" ht="11.25">
      <c r="AE299" s="427"/>
      <c r="AF299" s="427"/>
      <c r="AG299" s="440"/>
      <c r="AH299" s="427"/>
      <c r="AI299" s="427"/>
      <c r="AJ299" s="427"/>
      <c r="AK299" s="427"/>
      <c r="AL299" s="427"/>
      <c r="AM299" s="427"/>
      <c r="AN299" s="427"/>
      <c r="AO299" s="427"/>
      <c r="AP299" s="427"/>
      <c r="AQ299" s="427"/>
      <c r="AR299" s="427"/>
      <c r="AS299" s="427"/>
      <c r="AT299" s="427"/>
      <c r="AU299" s="427"/>
      <c r="AV299" s="427"/>
      <c r="AW299" s="427"/>
      <c r="AX299" s="427"/>
      <c r="AY299" s="427"/>
      <c r="AZ299" s="427"/>
      <c r="BA299" s="427"/>
      <c r="BB299" s="427"/>
      <c r="BC299" s="427"/>
      <c r="BD299" s="427"/>
      <c r="BE299" s="427"/>
      <c r="BF299" s="427"/>
      <c r="BG299" s="427"/>
      <c r="BH299" s="427"/>
      <c r="BI299" s="427"/>
      <c r="BJ299" s="427"/>
      <c r="BK299" s="427"/>
      <c r="BL299" s="427"/>
      <c r="BM299" s="427"/>
      <c r="BN299" s="427"/>
      <c r="BO299" s="427"/>
      <c r="BP299" s="427"/>
    </row>
    <row r="300" spans="31:68" ht="11.25">
      <c r="AE300" s="427"/>
      <c r="AF300" s="427"/>
      <c r="AG300" s="440"/>
      <c r="AH300" s="427"/>
      <c r="AI300" s="427"/>
      <c r="AJ300" s="427"/>
      <c r="AK300" s="427"/>
      <c r="AL300" s="427"/>
      <c r="AM300" s="427"/>
      <c r="AN300" s="427"/>
      <c r="AO300" s="427"/>
      <c r="AP300" s="427"/>
      <c r="AQ300" s="427"/>
      <c r="AR300" s="427"/>
      <c r="AS300" s="427"/>
      <c r="AT300" s="427"/>
      <c r="AU300" s="427"/>
      <c r="AV300" s="427"/>
      <c r="AW300" s="427"/>
      <c r="AX300" s="427"/>
      <c r="AY300" s="427"/>
      <c r="AZ300" s="427"/>
      <c r="BA300" s="427"/>
      <c r="BB300" s="427"/>
      <c r="BC300" s="427"/>
      <c r="BD300" s="427"/>
      <c r="BE300" s="427"/>
      <c r="BF300" s="427"/>
      <c r="BG300" s="427"/>
      <c r="BH300" s="427"/>
      <c r="BI300" s="427"/>
      <c r="BJ300" s="427"/>
      <c r="BK300" s="427"/>
      <c r="BL300" s="427"/>
      <c r="BM300" s="427"/>
      <c r="BN300" s="427"/>
      <c r="BO300" s="427"/>
      <c r="BP300" s="427"/>
    </row>
    <row r="301" spans="31:68" ht="11.25">
      <c r="AE301" s="427"/>
      <c r="AF301" s="427"/>
      <c r="AG301" s="440"/>
      <c r="AH301" s="427"/>
      <c r="AI301" s="427"/>
      <c r="AJ301" s="427"/>
      <c r="AK301" s="427"/>
      <c r="AL301" s="427"/>
      <c r="AM301" s="427"/>
      <c r="AN301" s="427"/>
      <c r="AO301" s="427"/>
      <c r="AP301" s="427"/>
      <c r="AQ301" s="427"/>
      <c r="AR301" s="427"/>
      <c r="AS301" s="427"/>
      <c r="AT301" s="427"/>
      <c r="AU301" s="427"/>
      <c r="AV301" s="427"/>
      <c r="AW301" s="427"/>
      <c r="AX301" s="427"/>
      <c r="AY301" s="427"/>
      <c r="AZ301" s="427"/>
      <c r="BA301" s="427"/>
      <c r="BB301" s="427"/>
      <c r="BC301" s="427"/>
      <c r="BD301" s="427"/>
      <c r="BE301" s="427"/>
      <c r="BF301" s="427"/>
      <c r="BG301" s="427"/>
      <c r="BH301" s="427"/>
      <c r="BI301" s="427"/>
      <c r="BJ301" s="427"/>
      <c r="BK301" s="427"/>
      <c r="BL301" s="427"/>
      <c r="BM301" s="427"/>
      <c r="BN301" s="427"/>
      <c r="BO301" s="427"/>
      <c r="BP301" s="427"/>
    </row>
    <row r="302" spans="31:68" ht="11.25">
      <c r="AE302" s="427"/>
      <c r="AF302" s="427"/>
      <c r="AG302" s="440"/>
      <c r="AH302" s="427"/>
      <c r="AI302" s="427"/>
      <c r="AJ302" s="427"/>
      <c r="AK302" s="427"/>
      <c r="AL302" s="427"/>
      <c r="AM302" s="427"/>
      <c r="AN302" s="427"/>
      <c r="AO302" s="427"/>
      <c r="AP302" s="427"/>
      <c r="AQ302" s="427"/>
      <c r="AR302" s="427"/>
      <c r="AS302" s="427"/>
      <c r="AT302" s="427"/>
      <c r="AU302" s="427"/>
      <c r="AV302" s="427"/>
      <c r="AW302" s="427"/>
      <c r="AX302" s="427"/>
      <c r="AY302" s="427"/>
      <c r="AZ302" s="427"/>
      <c r="BA302" s="427"/>
      <c r="BB302" s="427"/>
      <c r="BC302" s="427"/>
      <c r="BD302" s="427"/>
      <c r="BE302" s="427"/>
      <c r="BF302" s="427"/>
      <c r="BG302" s="427"/>
      <c r="BH302" s="427"/>
      <c r="BI302" s="427"/>
      <c r="BJ302" s="427"/>
      <c r="BK302" s="427"/>
      <c r="BL302" s="427"/>
      <c r="BM302" s="427"/>
      <c r="BN302" s="427"/>
      <c r="BO302" s="427"/>
      <c r="BP302" s="427"/>
    </row>
    <row r="303" spans="31:68" ht="11.25">
      <c r="AE303" s="427"/>
      <c r="AF303" s="427"/>
      <c r="AG303" s="440"/>
      <c r="AH303" s="427"/>
      <c r="AI303" s="427"/>
      <c r="AJ303" s="427"/>
      <c r="AK303" s="427"/>
      <c r="AL303" s="427"/>
      <c r="AM303" s="427"/>
      <c r="AN303" s="427"/>
      <c r="AO303" s="427"/>
      <c r="AP303" s="427"/>
      <c r="AQ303" s="427"/>
      <c r="AR303" s="427"/>
      <c r="AS303" s="427"/>
      <c r="AT303" s="427"/>
      <c r="AU303" s="427"/>
      <c r="AV303" s="427"/>
      <c r="AW303" s="427"/>
      <c r="AX303" s="427"/>
      <c r="AY303" s="427"/>
      <c r="AZ303" s="427"/>
      <c r="BA303" s="427"/>
      <c r="BB303" s="427"/>
      <c r="BC303" s="427"/>
      <c r="BD303" s="427"/>
      <c r="BE303" s="427"/>
      <c r="BF303" s="427"/>
      <c r="BG303" s="427"/>
      <c r="BH303" s="427"/>
      <c r="BI303" s="427"/>
      <c r="BJ303" s="427"/>
      <c r="BK303" s="427"/>
      <c r="BL303" s="427"/>
      <c r="BM303" s="427"/>
      <c r="BN303" s="427"/>
      <c r="BO303" s="427"/>
      <c r="BP303" s="427"/>
    </row>
    <row r="304" spans="31:68" ht="11.25">
      <c r="AE304" s="427"/>
      <c r="AF304" s="427"/>
      <c r="AG304" s="440"/>
      <c r="AH304" s="427"/>
      <c r="AI304" s="427"/>
      <c r="AJ304" s="427"/>
      <c r="AK304" s="427"/>
      <c r="AL304" s="427"/>
      <c r="AM304" s="427"/>
      <c r="AN304" s="427"/>
      <c r="AO304" s="427"/>
      <c r="AP304" s="427"/>
      <c r="AQ304" s="427"/>
      <c r="AR304" s="427"/>
      <c r="AS304" s="427"/>
      <c r="AT304" s="427"/>
      <c r="AU304" s="427"/>
      <c r="AV304" s="427"/>
      <c r="AW304" s="427"/>
      <c r="AX304" s="427"/>
      <c r="AY304" s="427"/>
      <c r="AZ304" s="427"/>
      <c r="BA304" s="427"/>
      <c r="BB304" s="427"/>
      <c r="BC304" s="427"/>
      <c r="BD304" s="427"/>
      <c r="BE304" s="427"/>
      <c r="BF304" s="427"/>
      <c r="BG304" s="427"/>
      <c r="BH304" s="427"/>
      <c r="BI304" s="427"/>
      <c r="BJ304" s="427"/>
      <c r="BK304" s="427"/>
      <c r="BL304" s="427"/>
      <c r="BM304" s="427"/>
      <c r="BN304" s="427"/>
      <c r="BO304" s="427"/>
      <c r="BP304" s="427"/>
    </row>
    <row r="305" spans="31:68" ht="11.25">
      <c r="AE305" s="427"/>
      <c r="AF305" s="427"/>
      <c r="AG305" s="440"/>
      <c r="AH305" s="427"/>
      <c r="AI305" s="427"/>
      <c r="AJ305" s="427"/>
      <c r="AK305" s="427"/>
      <c r="AL305" s="427"/>
      <c r="AM305" s="427"/>
      <c r="AN305" s="427"/>
      <c r="AO305" s="427"/>
      <c r="AP305" s="427"/>
      <c r="AQ305" s="427"/>
      <c r="AR305" s="427"/>
      <c r="AS305" s="427"/>
      <c r="AT305" s="427"/>
      <c r="AU305" s="427"/>
      <c r="AV305" s="427"/>
      <c r="AW305" s="427"/>
      <c r="AX305" s="427"/>
      <c r="AY305" s="427"/>
      <c r="AZ305" s="427"/>
      <c r="BA305" s="427"/>
      <c r="BB305" s="427"/>
      <c r="BC305" s="427"/>
      <c r="BD305" s="427"/>
      <c r="BE305" s="427"/>
      <c r="BF305" s="427"/>
      <c r="BG305" s="427"/>
      <c r="BH305" s="427"/>
      <c r="BI305" s="427"/>
      <c r="BJ305" s="427"/>
      <c r="BK305" s="427"/>
      <c r="BL305" s="427"/>
      <c r="BM305" s="427"/>
      <c r="BN305" s="427"/>
      <c r="BO305" s="427"/>
      <c r="BP305" s="427"/>
    </row>
    <row r="306" spans="31:68" ht="11.25">
      <c r="AE306" s="427"/>
      <c r="AF306" s="427"/>
      <c r="AG306" s="440"/>
      <c r="AH306" s="427"/>
      <c r="AI306" s="427"/>
      <c r="AJ306" s="427"/>
      <c r="AK306" s="427"/>
      <c r="AL306" s="427"/>
      <c r="AM306" s="427"/>
      <c r="AN306" s="427"/>
      <c r="AO306" s="427"/>
      <c r="AP306" s="427"/>
      <c r="AQ306" s="427"/>
      <c r="AR306" s="427"/>
      <c r="AS306" s="427"/>
      <c r="AT306" s="427"/>
      <c r="AU306" s="427"/>
      <c r="AV306" s="427"/>
      <c r="AW306" s="427"/>
      <c r="AX306" s="427"/>
      <c r="AY306" s="427"/>
      <c r="AZ306" s="427"/>
      <c r="BA306" s="427"/>
      <c r="BB306" s="427"/>
      <c r="BC306" s="427"/>
      <c r="BD306" s="427"/>
      <c r="BE306" s="427"/>
      <c r="BF306" s="427"/>
      <c r="BG306" s="427"/>
      <c r="BH306" s="427"/>
      <c r="BI306" s="427"/>
      <c r="BJ306" s="427"/>
      <c r="BK306" s="427"/>
      <c r="BL306" s="427"/>
      <c r="BM306" s="427"/>
      <c r="BN306" s="427"/>
      <c r="BO306" s="427"/>
      <c r="BP306" s="427"/>
    </row>
    <row r="307" spans="31:68" ht="11.25">
      <c r="AE307" s="427"/>
      <c r="AF307" s="427"/>
      <c r="AG307" s="440"/>
      <c r="AH307" s="427"/>
      <c r="AI307" s="427"/>
      <c r="AJ307" s="427"/>
      <c r="AK307" s="427"/>
      <c r="AL307" s="427"/>
      <c r="AM307" s="427"/>
      <c r="AN307" s="427"/>
      <c r="AO307" s="427"/>
      <c r="AP307" s="427"/>
      <c r="AQ307" s="427"/>
      <c r="AR307" s="427"/>
      <c r="AS307" s="427"/>
      <c r="AT307" s="427"/>
      <c r="AU307" s="427"/>
      <c r="AV307" s="427"/>
      <c r="AW307" s="427"/>
      <c r="AX307" s="427"/>
      <c r="AY307" s="427"/>
      <c r="AZ307" s="427"/>
      <c r="BA307" s="427"/>
      <c r="BB307" s="427"/>
      <c r="BC307" s="427"/>
      <c r="BD307" s="427"/>
      <c r="BE307" s="427"/>
      <c r="BF307" s="427"/>
      <c r="BG307" s="427"/>
      <c r="BH307" s="427"/>
      <c r="BI307" s="427"/>
      <c r="BJ307" s="427"/>
      <c r="BK307" s="427"/>
      <c r="BL307" s="427"/>
      <c r="BM307" s="427"/>
      <c r="BN307" s="427"/>
      <c r="BO307" s="427"/>
      <c r="BP307" s="427"/>
    </row>
    <row r="308" spans="31:68" ht="11.25">
      <c r="AE308" s="427"/>
      <c r="AF308" s="427"/>
      <c r="AG308" s="440"/>
      <c r="AH308" s="427"/>
      <c r="AI308" s="427"/>
      <c r="AJ308" s="427"/>
      <c r="AK308" s="427"/>
      <c r="AL308" s="427"/>
      <c r="AM308" s="427"/>
      <c r="AN308" s="427"/>
      <c r="AO308" s="427"/>
      <c r="AP308" s="427"/>
      <c r="AQ308" s="427"/>
      <c r="AR308" s="427"/>
      <c r="AS308" s="427"/>
      <c r="AT308" s="427"/>
      <c r="AU308" s="427"/>
      <c r="AV308" s="427"/>
      <c r="AW308" s="427"/>
      <c r="AX308" s="427"/>
      <c r="AY308" s="427"/>
      <c r="AZ308" s="427"/>
      <c r="BA308" s="427"/>
      <c r="BB308" s="427"/>
      <c r="BC308" s="427"/>
      <c r="BD308" s="427"/>
      <c r="BE308" s="427"/>
      <c r="BF308" s="427"/>
      <c r="BG308" s="427"/>
      <c r="BH308" s="427"/>
      <c r="BI308" s="427"/>
      <c r="BJ308" s="427"/>
      <c r="BK308" s="427"/>
      <c r="BL308" s="427"/>
      <c r="BM308" s="427"/>
      <c r="BN308" s="427"/>
      <c r="BO308" s="427"/>
      <c r="BP308" s="427"/>
    </row>
    <row r="309" spans="31:68" ht="11.25">
      <c r="AE309" s="427"/>
      <c r="AF309" s="427"/>
      <c r="AG309" s="440"/>
      <c r="AH309" s="427"/>
      <c r="AI309" s="427"/>
      <c r="AJ309" s="427"/>
      <c r="AK309" s="427"/>
      <c r="AL309" s="427"/>
      <c r="AM309" s="427"/>
      <c r="AN309" s="427"/>
      <c r="AO309" s="427"/>
      <c r="AP309" s="427"/>
      <c r="AQ309" s="427"/>
      <c r="AR309" s="427"/>
      <c r="AS309" s="427"/>
      <c r="AT309" s="427"/>
      <c r="AU309" s="427"/>
      <c r="AV309" s="427"/>
      <c r="AW309" s="427"/>
      <c r="AX309" s="427"/>
      <c r="AY309" s="427"/>
      <c r="AZ309" s="427"/>
      <c r="BA309" s="427"/>
      <c r="BB309" s="427"/>
      <c r="BC309" s="427"/>
      <c r="BD309" s="427"/>
      <c r="BE309" s="427"/>
      <c r="BF309" s="427"/>
      <c r="BG309" s="427"/>
      <c r="BH309" s="427"/>
      <c r="BI309" s="427"/>
      <c r="BJ309" s="427"/>
      <c r="BK309" s="427"/>
      <c r="BL309" s="427"/>
      <c r="BM309" s="427"/>
      <c r="BN309" s="427"/>
      <c r="BO309" s="427"/>
      <c r="BP309" s="427"/>
    </row>
    <row r="310" spans="31:68" ht="11.25">
      <c r="AE310" s="427"/>
      <c r="AF310" s="427"/>
      <c r="AG310" s="440"/>
      <c r="AH310" s="427"/>
      <c r="AI310" s="427"/>
      <c r="AJ310" s="427"/>
      <c r="AK310" s="427"/>
      <c r="AL310" s="427"/>
      <c r="AM310" s="427"/>
      <c r="AN310" s="427"/>
      <c r="AO310" s="427"/>
      <c r="AP310" s="427"/>
      <c r="AQ310" s="427"/>
      <c r="AR310" s="427"/>
      <c r="AS310" s="427"/>
      <c r="AT310" s="427"/>
      <c r="AU310" s="427"/>
      <c r="AV310" s="427"/>
      <c r="AW310" s="427"/>
      <c r="AX310" s="427"/>
      <c r="AY310" s="427"/>
      <c r="AZ310" s="427"/>
      <c r="BA310" s="427"/>
      <c r="BB310" s="427"/>
      <c r="BC310" s="427"/>
      <c r="BD310" s="427"/>
      <c r="BE310" s="427"/>
      <c r="BF310" s="427"/>
      <c r="BG310" s="427"/>
      <c r="BH310" s="427"/>
      <c r="BI310" s="427"/>
      <c r="BJ310" s="427"/>
      <c r="BK310" s="427"/>
      <c r="BL310" s="427"/>
      <c r="BM310" s="427"/>
      <c r="BN310" s="427"/>
      <c r="BO310" s="427"/>
      <c r="BP310" s="427"/>
    </row>
    <row r="311" spans="31:68" ht="11.25">
      <c r="AE311" s="427"/>
      <c r="AF311" s="427"/>
      <c r="AG311" s="440"/>
      <c r="AH311" s="427"/>
      <c r="AI311" s="427"/>
      <c r="AJ311" s="427"/>
      <c r="AK311" s="427"/>
      <c r="AL311" s="427"/>
      <c r="AM311" s="427"/>
      <c r="AN311" s="427"/>
      <c r="AO311" s="427"/>
      <c r="AP311" s="427"/>
      <c r="AQ311" s="427"/>
      <c r="AR311" s="427"/>
      <c r="AS311" s="427"/>
      <c r="AT311" s="427"/>
      <c r="AU311" s="427"/>
      <c r="AV311" s="427"/>
      <c r="AW311" s="427"/>
      <c r="AX311" s="427"/>
      <c r="AY311" s="427"/>
      <c r="AZ311" s="427"/>
      <c r="BA311" s="427"/>
      <c r="BB311" s="427"/>
      <c r="BC311" s="427"/>
      <c r="BD311" s="427"/>
      <c r="BE311" s="427"/>
      <c r="BF311" s="427"/>
      <c r="BG311" s="427"/>
      <c r="BH311" s="427"/>
      <c r="BI311" s="427"/>
      <c r="BJ311" s="427"/>
      <c r="BK311" s="427"/>
      <c r="BL311" s="427"/>
      <c r="BM311" s="427"/>
      <c r="BN311" s="427"/>
      <c r="BO311" s="427"/>
      <c r="BP311" s="427"/>
    </row>
    <row r="312" spans="31:68" ht="11.25">
      <c r="AE312" s="427"/>
      <c r="AF312" s="427"/>
      <c r="AG312" s="440"/>
      <c r="AH312" s="427"/>
      <c r="AI312" s="427"/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427"/>
      <c r="AT312" s="427"/>
      <c r="AU312" s="427"/>
      <c r="AV312" s="427"/>
      <c r="AW312" s="427"/>
      <c r="AX312" s="427"/>
      <c r="AY312" s="427"/>
      <c r="AZ312" s="427"/>
      <c r="BA312" s="427"/>
      <c r="BB312" s="427"/>
      <c r="BC312" s="427"/>
      <c r="BD312" s="427"/>
      <c r="BE312" s="427"/>
      <c r="BF312" s="427"/>
      <c r="BG312" s="427"/>
      <c r="BH312" s="427"/>
      <c r="BI312" s="427"/>
      <c r="BJ312" s="427"/>
      <c r="BK312" s="427"/>
      <c r="BL312" s="427"/>
      <c r="BM312" s="427"/>
      <c r="BN312" s="427"/>
      <c r="BO312" s="427"/>
      <c r="BP312" s="427"/>
    </row>
    <row r="313" spans="31:68" ht="11.25">
      <c r="AE313" s="427"/>
      <c r="AF313" s="427"/>
      <c r="AG313" s="440"/>
      <c r="AH313" s="427"/>
      <c r="AI313" s="427"/>
      <c r="AJ313" s="427"/>
      <c r="AK313" s="427"/>
      <c r="AL313" s="427"/>
      <c r="AM313" s="427"/>
      <c r="AN313" s="427"/>
      <c r="AO313" s="427"/>
      <c r="AP313" s="427"/>
      <c r="AQ313" s="427"/>
      <c r="AR313" s="427"/>
      <c r="AS313" s="427"/>
      <c r="AT313" s="427"/>
      <c r="AU313" s="427"/>
      <c r="AV313" s="427"/>
      <c r="AW313" s="427"/>
      <c r="AX313" s="427"/>
      <c r="AY313" s="427"/>
      <c r="AZ313" s="427"/>
      <c r="BA313" s="427"/>
      <c r="BB313" s="427"/>
      <c r="BC313" s="427"/>
      <c r="BD313" s="427"/>
      <c r="BE313" s="427"/>
      <c r="BF313" s="427"/>
      <c r="BG313" s="427"/>
      <c r="BH313" s="427"/>
      <c r="BI313" s="427"/>
      <c r="BJ313" s="427"/>
      <c r="BK313" s="427"/>
      <c r="BL313" s="427"/>
      <c r="BM313" s="427"/>
      <c r="BN313" s="427"/>
      <c r="BO313" s="427"/>
      <c r="BP313" s="427"/>
    </row>
    <row r="314" spans="31:68" ht="11.25">
      <c r="AE314" s="427"/>
      <c r="AF314" s="427"/>
      <c r="AG314" s="440"/>
      <c r="AH314" s="427"/>
      <c r="AI314" s="427"/>
      <c r="AJ314" s="427"/>
      <c r="AK314" s="427"/>
      <c r="AL314" s="427"/>
      <c r="AM314" s="427"/>
      <c r="AN314" s="427"/>
      <c r="AO314" s="427"/>
      <c r="AP314" s="427"/>
      <c r="AQ314" s="427"/>
      <c r="AR314" s="427"/>
      <c r="AS314" s="427"/>
      <c r="AT314" s="427"/>
      <c r="AU314" s="427"/>
      <c r="AV314" s="427"/>
      <c r="AW314" s="427"/>
      <c r="AX314" s="427"/>
      <c r="AY314" s="427"/>
      <c r="AZ314" s="427"/>
      <c r="BA314" s="427"/>
      <c r="BB314" s="427"/>
      <c r="BC314" s="427"/>
      <c r="BD314" s="427"/>
      <c r="BE314" s="427"/>
      <c r="BF314" s="427"/>
      <c r="BG314" s="427"/>
      <c r="BH314" s="427"/>
      <c r="BI314" s="427"/>
      <c r="BJ314" s="427"/>
      <c r="BK314" s="427"/>
      <c r="BL314" s="427"/>
      <c r="BM314" s="427"/>
      <c r="BN314" s="427"/>
      <c r="BO314" s="427"/>
      <c r="BP314" s="427"/>
    </row>
    <row r="315" spans="31:68" ht="11.25">
      <c r="AE315" s="427"/>
      <c r="AF315" s="427"/>
      <c r="AG315" s="440"/>
      <c r="AH315" s="427"/>
      <c r="AI315" s="427"/>
      <c r="AJ315" s="427"/>
      <c r="AK315" s="427"/>
      <c r="AL315" s="427"/>
      <c r="AM315" s="427"/>
      <c r="AN315" s="427"/>
      <c r="AO315" s="427"/>
      <c r="AP315" s="427"/>
      <c r="AQ315" s="427"/>
      <c r="AR315" s="427"/>
      <c r="AS315" s="427"/>
      <c r="AT315" s="427"/>
      <c r="AU315" s="427"/>
      <c r="AV315" s="427"/>
      <c r="AW315" s="427"/>
      <c r="AX315" s="427"/>
      <c r="AY315" s="427"/>
      <c r="AZ315" s="427"/>
      <c r="BA315" s="427"/>
      <c r="BB315" s="427"/>
      <c r="BC315" s="427"/>
      <c r="BD315" s="427"/>
      <c r="BE315" s="427"/>
      <c r="BF315" s="427"/>
      <c r="BG315" s="427"/>
      <c r="BH315" s="427"/>
      <c r="BI315" s="427"/>
      <c r="BJ315" s="427"/>
      <c r="BK315" s="427"/>
      <c r="BL315" s="427"/>
      <c r="BM315" s="427"/>
      <c r="BN315" s="427"/>
      <c r="BO315" s="427"/>
      <c r="BP315" s="427"/>
    </row>
    <row r="316" spans="31:68" ht="11.25">
      <c r="AE316" s="427"/>
      <c r="AF316" s="427"/>
      <c r="AG316" s="440"/>
      <c r="AH316" s="427"/>
      <c r="AI316" s="427"/>
      <c r="AJ316" s="427"/>
      <c r="AK316" s="427"/>
      <c r="AL316" s="427"/>
      <c r="AM316" s="427"/>
      <c r="AN316" s="427"/>
      <c r="AO316" s="427"/>
      <c r="AP316" s="427"/>
      <c r="AQ316" s="427"/>
      <c r="AR316" s="427"/>
      <c r="AS316" s="427"/>
      <c r="AT316" s="427"/>
      <c r="AU316" s="427"/>
      <c r="AV316" s="427"/>
      <c r="AW316" s="427"/>
      <c r="AX316" s="427"/>
      <c r="AY316" s="427"/>
      <c r="AZ316" s="427"/>
      <c r="BA316" s="427"/>
      <c r="BB316" s="427"/>
      <c r="BC316" s="427"/>
      <c r="BD316" s="427"/>
      <c r="BE316" s="427"/>
      <c r="BF316" s="427"/>
      <c r="BG316" s="427"/>
      <c r="BH316" s="427"/>
      <c r="BI316" s="427"/>
      <c r="BJ316" s="427"/>
      <c r="BK316" s="427"/>
      <c r="BL316" s="427"/>
      <c r="BM316" s="427"/>
      <c r="BN316" s="427"/>
      <c r="BO316" s="427"/>
      <c r="BP316" s="427"/>
    </row>
    <row r="317" spans="31:68" ht="11.25">
      <c r="AE317" s="427"/>
      <c r="AF317" s="427"/>
      <c r="AG317" s="440"/>
      <c r="AH317" s="427"/>
      <c r="AI317" s="427"/>
      <c r="AJ317" s="427"/>
      <c r="AK317" s="427"/>
      <c r="AL317" s="427"/>
      <c r="AM317" s="427"/>
      <c r="AN317" s="427"/>
      <c r="AO317" s="427"/>
      <c r="AP317" s="427"/>
      <c r="AQ317" s="427"/>
      <c r="AR317" s="427"/>
      <c r="AS317" s="427"/>
      <c r="AT317" s="427"/>
      <c r="AU317" s="427"/>
      <c r="AV317" s="427"/>
      <c r="AW317" s="427"/>
      <c r="AX317" s="427"/>
      <c r="AY317" s="427"/>
      <c r="AZ317" s="427"/>
      <c r="BA317" s="427"/>
      <c r="BB317" s="427"/>
      <c r="BC317" s="427"/>
      <c r="BD317" s="427"/>
      <c r="BE317" s="427"/>
      <c r="BF317" s="427"/>
      <c r="BG317" s="427"/>
      <c r="BH317" s="427"/>
      <c r="BI317" s="427"/>
      <c r="BJ317" s="427"/>
      <c r="BK317" s="427"/>
      <c r="BL317" s="427"/>
      <c r="BM317" s="427"/>
      <c r="BN317" s="427"/>
      <c r="BO317" s="427"/>
      <c r="BP317" s="427"/>
    </row>
    <row r="318" spans="31:68" ht="11.25">
      <c r="AE318" s="427"/>
      <c r="AF318" s="427"/>
      <c r="AG318" s="440"/>
      <c r="AH318" s="427"/>
      <c r="AI318" s="427"/>
      <c r="AJ318" s="427"/>
      <c r="AK318" s="427"/>
      <c r="AL318" s="427"/>
      <c r="AM318" s="427"/>
      <c r="AN318" s="427"/>
      <c r="AO318" s="427"/>
      <c r="AP318" s="427"/>
      <c r="AQ318" s="427"/>
      <c r="AR318" s="427"/>
      <c r="AS318" s="427"/>
      <c r="AT318" s="427"/>
      <c r="AU318" s="427"/>
      <c r="AV318" s="427"/>
      <c r="AW318" s="427"/>
      <c r="AX318" s="427"/>
      <c r="AY318" s="427"/>
      <c r="AZ318" s="427"/>
      <c r="BA318" s="427"/>
      <c r="BB318" s="427"/>
      <c r="BC318" s="427"/>
      <c r="BD318" s="427"/>
      <c r="BE318" s="427"/>
      <c r="BF318" s="427"/>
      <c r="BG318" s="427"/>
      <c r="BH318" s="427"/>
      <c r="BI318" s="427"/>
      <c r="BJ318" s="427"/>
      <c r="BK318" s="427"/>
      <c r="BL318" s="427"/>
      <c r="BM318" s="427"/>
      <c r="BN318" s="427"/>
      <c r="BO318" s="427"/>
      <c r="BP318" s="427"/>
    </row>
    <row r="319" spans="31:68" ht="11.25">
      <c r="AE319" s="427"/>
      <c r="AF319" s="427"/>
      <c r="AG319" s="440"/>
      <c r="AH319" s="427"/>
      <c r="AI319" s="427"/>
      <c r="AJ319" s="427"/>
      <c r="AK319" s="427"/>
      <c r="AL319" s="427"/>
      <c r="AM319" s="427"/>
      <c r="AN319" s="427"/>
      <c r="AO319" s="427"/>
      <c r="AP319" s="427"/>
      <c r="AQ319" s="427"/>
      <c r="AR319" s="427"/>
      <c r="AS319" s="427"/>
      <c r="AT319" s="427"/>
      <c r="AU319" s="427"/>
      <c r="AV319" s="427"/>
      <c r="AW319" s="427"/>
      <c r="AX319" s="427"/>
      <c r="AY319" s="427"/>
      <c r="AZ319" s="427"/>
      <c r="BA319" s="427"/>
      <c r="BB319" s="427"/>
      <c r="BC319" s="427"/>
      <c r="BD319" s="427"/>
      <c r="BE319" s="427"/>
      <c r="BF319" s="427"/>
      <c r="BG319" s="427"/>
      <c r="BH319" s="427"/>
      <c r="BI319" s="427"/>
      <c r="BJ319" s="427"/>
      <c r="BK319" s="427"/>
      <c r="BL319" s="427"/>
      <c r="BM319" s="427"/>
      <c r="BN319" s="427"/>
      <c r="BO319" s="427"/>
      <c r="BP319" s="427"/>
    </row>
    <row r="320" spans="31:68" ht="11.25">
      <c r="AE320" s="427"/>
      <c r="AF320" s="427"/>
      <c r="AG320" s="440"/>
      <c r="AH320" s="427"/>
      <c r="AI320" s="427"/>
      <c r="AJ320" s="427"/>
      <c r="AK320" s="427"/>
      <c r="AL320" s="427"/>
      <c r="AM320" s="427"/>
      <c r="AN320" s="427"/>
      <c r="AO320" s="427"/>
      <c r="AP320" s="427"/>
      <c r="AQ320" s="427"/>
      <c r="AR320" s="427"/>
      <c r="AS320" s="427"/>
      <c r="AT320" s="427"/>
      <c r="AU320" s="427"/>
      <c r="AV320" s="427"/>
      <c r="AW320" s="427"/>
      <c r="AX320" s="427"/>
      <c r="AY320" s="427"/>
      <c r="AZ320" s="427"/>
      <c r="BA320" s="427"/>
      <c r="BB320" s="427"/>
      <c r="BC320" s="427"/>
      <c r="BD320" s="427"/>
      <c r="BE320" s="427"/>
      <c r="BF320" s="427"/>
      <c r="BG320" s="427"/>
      <c r="BH320" s="427"/>
      <c r="BI320" s="427"/>
      <c r="BJ320" s="427"/>
      <c r="BK320" s="427"/>
      <c r="BL320" s="427"/>
      <c r="BM320" s="427"/>
      <c r="BN320" s="427"/>
      <c r="BO320" s="427"/>
      <c r="BP320" s="427"/>
    </row>
    <row r="321" spans="31:68" ht="11.25">
      <c r="AE321" s="427"/>
      <c r="AF321" s="427"/>
      <c r="AG321" s="440"/>
      <c r="AH321" s="427"/>
      <c r="AI321" s="427"/>
      <c r="AJ321" s="427"/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427"/>
      <c r="AV321" s="427"/>
      <c r="AW321" s="427"/>
      <c r="AX321" s="427"/>
      <c r="AY321" s="427"/>
      <c r="AZ321" s="427"/>
      <c r="BA321" s="427"/>
      <c r="BB321" s="427"/>
      <c r="BC321" s="427"/>
      <c r="BD321" s="427"/>
      <c r="BE321" s="427"/>
      <c r="BF321" s="427"/>
      <c r="BG321" s="427"/>
      <c r="BH321" s="427"/>
      <c r="BI321" s="427"/>
      <c r="BJ321" s="427"/>
      <c r="BK321" s="427"/>
      <c r="BL321" s="427"/>
      <c r="BM321" s="427"/>
      <c r="BN321" s="427"/>
      <c r="BO321" s="427"/>
      <c r="BP321" s="427"/>
    </row>
    <row r="322" spans="31:68" ht="11.25">
      <c r="AE322" s="427"/>
      <c r="AF322" s="427"/>
      <c r="AG322" s="440"/>
      <c r="AH322" s="427"/>
      <c r="AI322" s="427"/>
      <c r="AJ322" s="427"/>
      <c r="AK322" s="427"/>
      <c r="AL322" s="427"/>
      <c r="AM322" s="427"/>
      <c r="AN322" s="427"/>
      <c r="AO322" s="427"/>
      <c r="AP322" s="427"/>
      <c r="AQ322" s="427"/>
      <c r="AR322" s="427"/>
      <c r="AS322" s="427"/>
      <c r="AT322" s="427"/>
      <c r="AU322" s="427"/>
      <c r="AV322" s="427"/>
      <c r="AW322" s="427"/>
      <c r="AX322" s="427"/>
      <c r="AY322" s="427"/>
      <c r="AZ322" s="427"/>
      <c r="BA322" s="427"/>
      <c r="BB322" s="427"/>
      <c r="BC322" s="427"/>
      <c r="BD322" s="427"/>
      <c r="BE322" s="427"/>
      <c r="BF322" s="427"/>
      <c r="BG322" s="427"/>
      <c r="BH322" s="427"/>
      <c r="BI322" s="427"/>
      <c r="BJ322" s="427"/>
      <c r="BK322" s="427"/>
      <c r="BL322" s="427"/>
      <c r="BM322" s="427"/>
      <c r="BN322" s="427"/>
      <c r="BO322" s="427"/>
      <c r="BP322" s="427"/>
    </row>
    <row r="323" spans="31:68" ht="11.25">
      <c r="AE323" s="427"/>
      <c r="AF323" s="427"/>
      <c r="AG323" s="440"/>
      <c r="AH323" s="427"/>
      <c r="AI323" s="427"/>
      <c r="AJ323" s="427"/>
      <c r="AK323" s="427"/>
      <c r="AL323" s="427"/>
      <c r="AM323" s="427"/>
      <c r="AN323" s="427"/>
      <c r="AO323" s="427"/>
      <c r="AP323" s="427"/>
      <c r="AQ323" s="427"/>
      <c r="AR323" s="427"/>
      <c r="AS323" s="427"/>
      <c r="AT323" s="427"/>
      <c r="AU323" s="427"/>
      <c r="AV323" s="427"/>
      <c r="AW323" s="427"/>
      <c r="AX323" s="427"/>
      <c r="AY323" s="427"/>
      <c r="AZ323" s="427"/>
      <c r="BA323" s="427"/>
      <c r="BB323" s="427"/>
      <c r="BC323" s="427"/>
      <c r="BD323" s="427"/>
      <c r="BE323" s="427"/>
      <c r="BF323" s="427"/>
      <c r="BG323" s="427"/>
      <c r="BH323" s="427"/>
      <c r="BI323" s="427"/>
      <c r="BJ323" s="427"/>
      <c r="BK323" s="427"/>
      <c r="BL323" s="427"/>
      <c r="BM323" s="427"/>
      <c r="BN323" s="427"/>
      <c r="BO323" s="427"/>
      <c r="BP323" s="427"/>
    </row>
    <row r="324" spans="31:68" ht="11.25">
      <c r="AE324" s="427"/>
      <c r="AF324" s="427"/>
      <c r="AG324" s="440"/>
      <c r="AH324" s="427"/>
      <c r="AI324" s="427"/>
      <c r="AJ324" s="427"/>
      <c r="AK324" s="427"/>
      <c r="AL324" s="427"/>
      <c r="AM324" s="427"/>
      <c r="AN324" s="427"/>
      <c r="AO324" s="427"/>
      <c r="AP324" s="427"/>
      <c r="AQ324" s="427"/>
      <c r="AR324" s="427"/>
      <c r="AS324" s="427"/>
      <c r="AT324" s="427"/>
      <c r="AU324" s="427"/>
      <c r="AV324" s="427"/>
      <c r="AW324" s="427"/>
      <c r="AX324" s="427"/>
      <c r="AY324" s="427"/>
      <c r="AZ324" s="427"/>
      <c r="BA324" s="427"/>
      <c r="BB324" s="427"/>
      <c r="BC324" s="427"/>
      <c r="BD324" s="427"/>
      <c r="BE324" s="427"/>
      <c r="BF324" s="427"/>
      <c r="BG324" s="427"/>
      <c r="BH324" s="427"/>
      <c r="BI324" s="427"/>
      <c r="BJ324" s="427"/>
      <c r="BK324" s="427"/>
      <c r="BL324" s="427"/>
      <c r="BM324" s="427"/>
      <c r="BN324" s="427"/>
      <c r="BO324" s="427"/>
      <c r="BP324" s="427"/>
    </row>
    <row r="325" spans="31:68" ht="11.25">
      <c r="AE325" s="427"/>
      <c r="AF325" s="427"/>
      <c r="AG325" s="440"/>
      <c r="AH325" s="427"/>
      <c r="AI325" s="427"/>
      <c r="AJ325" s="427"/>
      <c r="AK325" s="427"/>
      <c r="AL325" s="427"/>
      <c r="AM325" s="427"/>
      <c r="AN325" s="427"/>
      <c r="AO325" s="427"/>
      <c r="AP325" s="427"/>
      <c r="AQ325" s="427"/>
      <c r="AR325" s="427"/>
      <c r="AS325" s="427"/>
      <c r="AT325" s="427"/>
      <c r="AU325" s="427"/>
      <c r="AV325" s="427"/>
      <c r="AW325" s="427"/>
      <c r="AX325" s="427"/>
      <c r="AY325" s="427"/>
      <c r="AZ325" s="427"/>
      <c r="BA325" s="427"/>
      <c r="BB325" s="427"/>
      <c r="BC325" s="427"/>
      <c r="BD325" s="427"/>
      <c r="BE325" s="427"/>
      <c r="BF325" s="427"/>
      <c r="BG325" s="427"/>
      <c r="BH325" s="427"/>
      <c r="BI325" s="427"/>
      <c r="BJ325" s="427"/>
      <c r="BK325" s="427"/>
      <c r="BL325" s="427"/>
      <c r="BM325" s="427"/>
      <c r="BN325" s="427"/>
      <c r="BO325" s="427"/>
      <c r="BP325" s="427"/>
    </row>
    <row r="326" spans="31:68" ht="11.25">
      <c r="AE326" s="427"/>
      <c r="AF326" s="427"/>
      <c r="AG326" s="440"/>
      <c r="AH326" s="427"/>
      <c r="AI326" s="427"/>
      <c r="AJ326" s="427"/>
      <c r="AK326" s="427"/>
      <c r="AL326" s="427"/>
      <c r="AM326" s="427"/>
      <c r="AN326" s="427"/>
      <c r="AO326" s="427"/>
      <c r="AP326" s="427"/>
      <c r="AQ326" s="427"/>
      <c r="AR326" s="427"/>
      <c r="AS326" s="427"/>
      <c r="AT326" s="427"/>
      <c r="AU326" s="427"/>
      <c r="AV326" s="427"/>
      <c r="AW326" s="427"/>
      <c r="AX326" s="427"/>
      <c r="AY326" s="427"/>
      <c r="AZ326" s="427"/>
      <c r="BA326" s="427"/>
      <c r="BB326" s="427"/>
      <c r="BC326" s="427"/>
      <c r="BD326" s="427"/>
      <c r="BE326" s="427"/>
      <c r="BF326" s="427"/>
      <c r="BG326" s="427"/>
      <c r="BH326" s="427"/>
      <c r="BI326" s="427"/>
      <c r="BJ326" s="427"/>
      <c r="BK326" s="427"/>
      <c r="BL326" s="427"/>
      <c r="BM326" s="427"/>
      <c r="BN326" s="427"/>
      <c r="BO326" s="427"/>
      <c r="BP326" s="427"/>
    </row>
    <row r="327" spans="31:68" ht="11.25">
      <c r="AE327" s="427"/>
      <c r="AF327" s="427"/>
      <c r="AG327" s="440"/>
      <c r="AH327" s="427"/>
      <c r="AI327" s="427"/>
      <c r="AJ327" s="427"/>
      <c r="AK327" s="427"/>
      <c r="AL327" s="427"/>
      <c r="AM327" s="427"/>
      <c r="AN327" s="427"/>
      <c r="AO327" s="427"/>
      <c r="AP327" s="427"/>
      <c r="AQ327" s="427"/>
      <c r="AR327" s="427"/>
      <c r="AS327" s="427"/>
      <c r="AT327" s="427"/>
      <c r="AU327" s="427"/>
      <c r="AV327" s="427"/>
      <c r="AW327" s="427"/>
      <c r="AX327" s="427"/>
      <c r="AY327" s="427"/>
      <c r="AZ327" s="427"/>
      <c r="BA327" s="427"/>
      <c r="BB327" s="427"/>
      <c r="BC327" s="427"/>
      <c r="BD327" s="427"/>
      <c r="BE327" s="427"/>
      <c r="BF327" s="427"/>
      <c r="BG327" s="427"/>
      <c r="BH327" s="427"/>
      <c r="BI327" s="427"/>
      <c r="BJ327" s="427"/>
      <c r="BK327" s="427"/>
      <c r="BL327" s="427"/>
      <c r="BM327" s="427"/>
      <c r="BN327" s="427"/>
      <c r="BO327" s="427"/>
      <c r="BP327" s="427"/>
    </row>
    <row r="328" spans="31:68" ht="11.25">
      <c r="AE328" s="427"/>
      <c r="AF328" s="427"/>
      <c r="AG328" s="440"/>
      <c r="AH328" s="427"/>
      <c r="AI328" s="427"/>
      <c r="AJ328" s="427"/>
      <c r="AK328" s="427"/>
      <c r="AL328" s="427"/>
      <c r="AM328" s="427"/>
      <c r="AN328" s="427"/>
      <c r="AO328" s="427"/>
      <c r="AP328" s="427"/>
      <c r="AQ328" s="427"/>
      <c r="AR328" s="427"/>
      <c r="AS328" s="427"/>
      <c r="AT328" s="427"/>
      <c r="AU328" s="427"/>
      <c r="AV328" s="427"/>
      <c r="AW328" s="427"/>
      <c r="AX328" s="427"/>
      <c r="AY328" s="427"/>
      <c r="AZ328" s="427"/>
      <c r="BA328" s="427"/>
      <c r="BB328" s="427"/>
      <c r="BC328" s="427"/>
      <c r="BD328" s="427"/>
      <c r="BE328" s="427"/>
      <c r="BF328" s="427"/>
      <c r="BG328" s="427"/>
      <c r="BH328" s="427"/>
      <c r="BI328" s="427"/>
      <c r="BJ328" s="427"/>
      <c r="BK328" s="427"/>
      <c r="BL328" s="427"/>
      <c r="BM328" s="427"/>
      <c r="BN328" s="427"/>
      <c r="BO328" s="427"/>
      <c r="BP328" s="427"/>
    </row>
    <row r="329" spans="31:68" ht="11.25">
      <c r="AE329" s="427"/>
      <c r="AF329" s="427"/>
      <c r="AG329" s="440"/>
      <c r="AH329" s="427"/>
      <c r="AI329" s="427"/>
      <c r="AJ329" s="427"/>
      <c r="AK329" s="427"/>
      <c r="AL329" s="427"/>
      <c r="AM329" s="427"/>
      <c r="AN329" s="427"/>
      <c r="AO329" s="427"/>
      <c r="AP329" s="427"/>
      <c r="AQ329" s="427"/>
      <c r="AR329" s="427"/>
      <c r="AS329" s="427"/>
      <c r="AT329" s="427"/>
      <c r="AU329" s="427"/>
      <c r="AV329" s="427"/>
      <c r="AW329" s="427"/>
      <c r="AX329" s="427"/>
      <c r="AY329" s="427"/>
      <c r="AZ329" s="427"/>
      <c r="BA329" s="427"/>
      <c r="BB329" s="427"/>
      <c r="BC329" s="427"/>
      <c r="BD329" s="427"/>
      <c r="BE329" s="427"/>
      <c r="BF329" s="427"/>
      <c r="BG329" s="427"/>
      <c r="BH329" s="427"/>
      <c r="BI329" s="427"/>
      <c r="BJ329" s="427"/>
      <c r="BK329" s="427"/>
      <c r="BL329" s="427"/>
      <c r="BM329" s="427"/>
      <c r="BN329" s="427"/>
      <c r="BO329" s="427"/>
      <c r="BP329" s="427"/>
    </row>
    <row r="330" spans="31:68" ht="11.25">
      <c r="AE330" s="427"/>
      <c r="AF330" s="427"/>
      <c r="AG330" s="440"/>
      <c r="AH330" s="427"/>
      <c r="AI330" s="427"/>
      <c r="AJ330" s="427"/>
      <c r="AK330" s="427"/>
      <c r="AL330" s="427"/>
      <c r="AM330" s="427"/>
      <c r="AN330" s="427"/>
      <c r="AO330" s="427"/>
      <c r="AP330" s="427"/>
      <c r="AQ330" s="427"/>
      <c r="AR330" s="427"/>
      <c r="AS330" s="427"/>
      <c r="AT330" s="427"/>
      <c r="AU330" s="427"/>
      <c r="AV330" s="427"/>
      <c r="AW330" s="427"/>
      <c r="AX330" s="427"/>
      <c r="AY330" s="427"/>
      <c r="AZ330" s="427"/>
      <c r="BA330" s="427"/>
      <c r="BB330" s="427"/>
      <c r="BC330" s="427"/>
      <c r="BD330" s="427"/>
      <c r="BE330" s="427"/>
      <c r="BF330" s="427"/>
      <c r="BG330" s="427"/>
      <c r="BH330" s="427"/>
      <c r="BI330" s="427"/>
      <c r="BJ330" s="427"/>
      <c r="BK330" s="427"/>
      <c r="BL330" s="427"/>
      <c r="BM330" s="427"/>
      <c r="BN330" s="427"/>
      <c r="BO330" s="427"/>
      <c r="BP330" s="427"/>
    </row>
    <row r="331" spans="31:68" ht="11.25">
      <c r="AE331" s="427"/>
      <c r="AF331" s="427"/>
      <c r="AG331" s="440"/>
      <c r="AH331" s="427"/>
      <c r="AI331" s="427"/>
      <c r="AJ331" s="427"/>
      <c r="AK331" s="427"/>
      <c r="AL331" s="427"/>
      <c r="AM331" s="427"/>
      <c r="AN331" s="427"/>
      <c r="AO331" s="427"/>
      <c r="AP331" s="427"/>
      <c r="AQ331" s="427"/>
      <c r="AR331" s="427"/>
      <c r="AS331" s="427"/>
      <c r="AT331" s="427"/>
      <c r="AU331" s="427"/>
      <c r="AV331" s="427"/>
      <c r="AW331" s="427"/>
      <c r="AX331" s="427"/>
      <c r="AY331" s="427"/>
      <c r="AZ331" s="427"/>
      <c r="BA331" s="427"/>
      <c r="BB331" s="427"/>
      <c r="BC331" s="427"/>
      <c r="BD331" s="427"/>
      <c r="BE331" s="427"/>
      <c r="BF331" s="427"/>
      <c r="BG331" s="427"/>
      <c r="BH331" s="427"/>
      <c r="BI331" s="427"/>
      <c r="BJ331" s="427"/>
      <c r="BK331" s="427"/>
      <c r="BL331" s="427"/>
      <c r="BM331" s="427"/>
      <c r="BN331" s="427"/>
      <c r="BO331" s="427"/>
      <c r="BP331" s="427"/>
    </row>
    <row r="332" spans="31:68" ht="11.25">
      <c r="AE332" s="427"/>
      <c r="AF332" s="427"/>
      <c r="AG332" s="440"/>
      <c r="AH332" s="427"/>
      <c r="AI332" s="427"/>
      <c r="AJ332" s="427"/>
      <c r="AK332" s="427"/>
      <c r="AL332" s="427"/>
      <c r="AM332" s="427"/>
      <c r="AN332" s="427"/>
      <c r="AO332" s="427"/>
      <c r="AP332" s="427"/>
      <c r="AQ332" s="427"/>
      <c r="AR332" s="427"/>
      <c r="AS332" s="427"/>
      <c r="AT332" s="427"/>
      <c r="AU332" s="427"/>
      <c r="AV332" s="427"/>
      <c r="AW332" s="427"/>
      <c r="AX332" s="427"/>
      <c r="AY332" s="427"/>
      <c r="AZ332" s="427"/>
      <c r="BA332" s="427"/>
      <c r="BB332" s="427"/>
      <c r="BC332" s="427"/>
      <c r="BD332" s="427"/>
      <c r="BE332" s="427"/>
      <c r="BF332" s="427"/>
      <c r="BG332" s="427"/>
      <c r="BH332" s="427"/>
      <c r="BI332" s="427"/>
      <c r="BJ332" s="427"/>
      <c r="BK332" s="427"/>
      <c r="BL332" s="427"/>
      <c r="BM332" s="427"/>
      <c r="BN332" s="427"/>
      <c r="BO332" s="427"/>
      <c r="BP332" s="427"/>
    </row>
    <row r="333" spans="31:68" ht="11.25">
      <c r="AE333" s="427"/>
      <c r="AF333" s="427"/>
      <c r="AG333" s="440"/>
      <c r="AH333" s="427"/>
      <c r="AI333" s="427"/>
      <c r="AJ333" s="427"/>
      <c r="AK333" s="427"/>
      <c r="AL333" s="427"/>
      <c r="AM333" s="427"/>
      <c r="AN333" s="427"/>
      <c r="AO333" s="427"/>
      <c r="AP333" s="427"/>
      <c r="AQ333" s="427"/>
      <c r="AR333" s="427"/>
      <c r="AS333" s="427"/>
      <c r="AT333" s="427"/>
      <c r="AU333" s="427"/>
      <c r="AV333" s="427"/>
      <c r="AW333" s="427"/>
      <c r="AX333" s="427"/>
      <c r="AY333" s="427"/>
      <c r="AZ333" s="427"/>
      <c r="BA333" s="427"/>
      <c r="BB333" s="427"/>
      <c r="BC333" s="427"/>
      <c r="BD333" s="427"/>
      <c r="BE333" s="427"/>
      <c r="BF333" s="427"/>
      <c r="BG333" s="427"/>
      <c r="BH333" s="427"/>
      <c r="BI333" s="427"/>
      <c r="BJ333" s="427"/>
      <c r="BK333" s="427"/>
      <c r="BL333" s="427"/>
      <c r="BM333" s="427"/>
      <c r="BN333" s="427"/>
      <c r="BO333" s="427"/>
      <c r="BP333" s="427"/>
    </row>
    <row r="334" spans="31:68" ht="11.25">
      <c r="AE334" s="427"/>
      <c r="AF334" s="427"/>
      <c r="AG334" s="440"/>
      <c r="AH334" s="427"/>
      <c r="AI334" s="427"/>
      <c r="AJ334" s="427"/>
      <c r="AK334" s="427"/>
      <c r="AL334" s="427"/>
      <c r="AM334" s="427"/>
      <c r="AN334" s="427"/>
      <c r="AO334" s="427"/>
      <c r="AP334" s="427"/>
      <c r="AQ334" s="427"/>
      <c r="AR334" s="427"/>
      <c r="AS334" s="427"/>
      <c r="AT334" s="427"/>
      <c r="AU334" s="427"/>
      <c r="AV334" s="427"/>
      <c r="AW334" s="427"/>
      <c r="AX334" s="427"/>
      <c r="AY334" s="427"/>
      <c r="AZ334" s="427"/>
      <c r="BA334" s="427"/>
      <c r="BB334" s="427"/>
      <c r="BC334" s="427"/>
      <c r="BD334" s="427"/>
      <c r="BE334" s="427"/>
      <c r="BF334" s="427"/>
      <c r="BG334" s="427"/>
      <c r="BH334" s="427"/>
      <c r="BI334" s="427"/>
      <c r="BJ334" s="427"/>
      <c r="BK334" s="427"/>
      <c r="BL334" s="427"/>
      <c r="BM334" s="427"/>
      <c r="BN334" s="427"/>
      <c r="BO334" s="427"/>
      <c r="BP334" s="427"/>
    </row>
    <row r="335" spans="31:68" ht="11.25">
      <c r="AE335" s="427"/>
      <c r="AF335" s="427"/>
      <c r="AG335" s="440"/>
      <c r="AH335" s="427"/>
      <c r="AI335" s="427"/>
      <c r="AJ335" s="427"/>
      <c r="AK335" s="427"/>
      <c r="AL335" s="427"/>
      <c r="AM335" s="427"/>
      <c r="AN335" s="427"/>
      <c r="AO335" s="427"/>
      <c r="AP335" s="427"/>
      <c r="AQ335" s="427"/>
      <c r="AR335" s="427"/>
      <c r="AS335" s="427"/>
      <c r="AT335" s="427"/>
      <c r="AU335" s="427"/>
      <c r="AV335" s="427"/>
      <c r="AW335" s="427"/>
      <c r="AX335" s="427"/>
      <c r="AY335" s="427"/>
      <c r="AZ335" s="427"/>
      <c r="BA335" s="427"/>
      <c r="BB335" s="427"/>
      <c r="BC335" s="427"/>
      <c r="BD335" s="427"/>
      <c r="BE335" s="427"/>
      <c r="BF335" s="427"/>
      <c r="BG335" s="427"/>
      <c r="BH335" s="427"/>
      <c r="BI335" s="427"/>
      <c r="BJ335" s="427"/>
      <c r="BK335" s="427"/>
      <c r="BL335" s="427"/>
      <c r="BM335" s="427"/>
      <c r="BN335" s="427"/>
      <c r="BO335" s="427"/>
      <c r="BP335" s="427"/>
    </row>
    <row r="336" spans="31:68" ht="11.25">
      <c r="AE336" s="427"/>
      <c r="AF336" s="427"/>
      <c r="AG336" s="440"/>
      <c r="AH336" s="427"/>
      <c r="AI336" s="427"/>
      <c r="AJ336" s="427"/>
      <c r="AK336" s="427"/>
      <c r="AL336" s="427"/>
      <c r="AM336" s="427"/>
      <c r="AN336" s="427"/>
      <c r="AO336" s="427"/>
      <c r="AP336" s="427"/>
      <c r="AQ336" s="427"/>
      <c r="AR336" s="427"/>
      <c r="AS336" s="427"/>
      <c r="AT336" s="427"/>
      <c r="AU336" s="427"/>
      <c r="AV336" s="427"/>
      <c r="AW336" s="427"/>
      <c r="AX336" s="427"/>
      <c r="AY336" s="427"/>
      <c r="AZ336" s="427"/>
      <c r="BA336" s="427"/>
      <c r="BB336" s="427"/>
      <c r="BC336" s="427"/>
      <c r="BD336" s="427"/>
      <c r="BE336" s="427"/>
      <c r="BF336" s="427"/>
      <c r="BG336" s="427"/>
      <c r="BH336" s="427"/>
      <c r="BI336" s="427"/>
      <c r="BJ336" s="427"/>
      <c r="BK336" s="427"/>
      <c r="BL336" s="427"/>
      <c r="BM336" s="427"/>
      <c r="BN336" s="427"/>
      <c r="BO336" s="427"/>
      <c r="BP336" s="427"/>
    </row>
    <row r="337" spans="31:68" ht="11.25">
      <c r="AE337" s="427"/>
      <c r="AF337" s="427"/>
      <c r="AG337" s="440"/>
      <c r="AH337" s="427"/>
      <c r="AI337" s="427"/>
      <c r="AJ337" s="427"/>
      <c r="AK337" s="427"/>
      <c r="AL337" s="427"/>
      <c r="AM337" s="427"/>
      <c r="AN337" s="427"/>
      <c r="AO337" s="427"/>
      <c r="AP337" s="427"/>
      <c r="AQ337" s="427"/>
      <c r="AR337" s="427"/>
      <c r="AS337" s="427"/>
      <c r="AT337" s="427"/>
      <c r="AU337" s="427"/>
      <c r="AV337" s="427"/>
      <c r="AW337" s="427"/>
      <c r="AX337" s="427"/>
      <c r="AY337" s="427"/>
      <c r="AZ337" s="427"/>
      <c r="BA337" s="427"/>
      <c r="BB337" s="427"/>
      <c r="BC337" s="427"/>
      <c r="BD337" s="427"/>
      <c r="BE337" s="427"/>
      <c r="BF337" s="427"/>
      <c r="BG337" s="427"/>
      <c r="BH337" s="427"/>
      <c r="BI337" s="427"/>
      <c r="BJ337" s="427"/>
      <c r="BK337" s="427"/>
      <c r="BL337" s="427"/>
      <c r="BM337" s="427"/>
      <c r="BN337" s="427"/>
      <c r="BO337" s="427"/>
      <c r="BP337" s="427"/>
    </row>
    <row r="338" spans="31:68" ht="11.25">
      <c r="AE338" s="427"/>
      <c r="AF338" s="427"/>
      <c r="AG338" s="440"/>
      <c r="AH338" s="427"/>
      <c r="AI338" s="427"/>
      <c r="AJ338" s="427"/>
      <c r="AK338" s="427"/>
      <c r="AL338" s="427"/>
      <c r="AM338" s="427"/>
      <c r="AN338" s="427"/>
      <c r="AO338" s="427"/>
      <c r="AP338" s="427"/>
      <c r="AQ338" s="427"/>
      <c r="AR338" s="427"/>
      <c r="AS338" s="427"/>
      <c r="AT338" s="427"/>
      <c r="AU338" s="427"/>
      <c r="AV338" s="427"/>
      <c r="AW338" s="427"/>
      <c r="AX338" s="427"/>
      <c r="AY338" s="427"/>
      <c r="AZ338" s="427"/>
      <c r="BA338" s="427"/>
      <c r="BB338" s="427"/>
      <c r="BC338" s="427"/>
      <c r="BD338" s="427"/>
      <c r="BE338" s="427"/>
      <c r="BF338" s="427"/>
      <c r="BG338" s="427"/>
      <c r="BH338" s="427"/>
      <c r="BI338" s="427"/>
      <c r="BJ338" s="427"/>
      <c r="BK338" s="427"/>
      <c r="BL338" s="427"/>
      <c r="BM338" s="427"/>
      <c r="BN338" s="427"/>
      <c r="BO338" s="427"/>
      <c r="BP338" s="427"/>
    </row>
    <row r="339" spans="31:68" ht="11.25">
      <c r="AE339" s="427"/>
      <c r="AF339" s="427"/>
      <c r="AG339" s="440"/>
      <c r="AH339" s="427"/>
      <c r="AI339" s="427"/>
      <c r="AJ339" s="427"/>
      <c r="AK339" s="427"/>
      <c r="AL339" s="427"/>
      <c r="AM339" s="427"/>
      <c r="AN339" s="427"/>
      <c r="AO339" s="427"/>
      <c r="AP339" s="427"/>
      <c r="AQ339" s="427"/>
      <c r="AR339" s="427"/>
      <c r="AS339" s="427"/>
      <c r="AT339" s="427"/>
      <c r="AU339" s="427"/>
      <c r="AV339" s="427"/>
      <c r="AW339" s="427"/>
      <c r="AX339" s="427"/>
      <c r="AY339" s="427"/>
      <c r="AZ339" s="427"/>
      <c r="BA339" s="427"/>
      <c r="BB339" s="427"/>
      <c r="BC339" s="427"/>
      <c r="BD339" s="427"/>
      <c r="BE339" s="427"/>
      <c r="BF339" s="427"/>
      <c r="BG339" s="427"/>
      <c r="BH339" s="427"/>
      <c r="BI339" s="427"/>
      <c r="BJ339" s="427"/>
      <c r="BK339" s="427"/>
      <c r="BL339" s="427"/>
      <c r="BM339" s="427"/>
      <c r="BN339" s="427"/>
      <c r="BO339" s="427"/>
      <c r="BP339" s="427"/>
    </row>
    <row r="340" spans="31:68" ht="11.25">
      <c r="AE340" s="427"/>
      <c r="AF340" s="427"/>
      <c r="AG340" s="440"/>
      <c r="AH340" s="427"/>
      <c r="AI340" s="427"/>
      <c r="AJ340" s="427"/>
      <c r="AK340" s="427"/>
      <c r="AL340" s="427"/>
      <c r="AM340" s="427"/>
      <c r="AN340" s="427"/>
      <c r="AO340" s="427"/>
      <c r="AP340" s="427"/>
      <c r="AQ340" s="427"/>
      <c r="AR340" s="427"/>
      <c r="AS340" s="427"/>
      <c r="AT340" s="427"/>
      <c r="AU340" s="427"/>
      <c r="AV340" s="427"/>
      <c r="AW340" s="427"/>
      <c r="AX340" s="427"/>
      <c r="AY340" s="427"/>
      <c r="AZ340" s="427"/>
      <c r="BA340" s="427"/>
      <c r="BB340" s="427"/>
      <c r="BC340" s="427"/>
      <c r="BD340" s="427"/>
      <c r="BE340" s="427"/>
      <c r="BF340" s="427"/>
      <c r="BG340" s="427"/>
      <c r="BH340" s="427"/>
      <c r="BI340" s="427"/>
      <c r="BJ340" s="427"/>
      <c r="BK340" s="427"/>
      <c r="BL340" s="427"/>
      <c r="BM340" s="427"/>
      <c r="BN340" s="427"/>
      <c r="BO340" s="427"/>
      <c r="BP340" s="427"/>
    </row>
    <row r="341" spans="31:68" ht="11.25">
      <c r="AE341" s="427"/>
      <c r="AF341" s="427"/>
      <c r="AG341" s="440"/>
      <c r="AH341" s="427"/>
      <c r="AI341" s="427"/>
      <c r="AJ341" s="427"/>
      <c r="AK341" s="427"/>
      <c r="AL341" s="427"/>
      <c r="AM341" s="427"/>
      <c r="AN341" s="427"/>
      <c r="AO341" s="427"/>
      <c r="AP341" s="427"/>
      <c r="AQ341" s="427"/>
      <c r="AR341" s="427"/>
      <c r="AS341" s="427"/>
      <c r="AT341" s="427"/>
      <c r="AU341" s="427"/>
      <c r="AV341" s="427"/>
      <c r="AW341" s="427"/>
      <c r="AX341" s="427"/>
      <c r="AY341" s="427"/>
      <c r="AZ341" s="427"/>
      <c r="BA341" s="427"/>
      <c r="BB341" s="427"/>
      <c r="BC341" s="427"/>
      <c r="BD341" s="427"/>
      <c r="BE341" s="427"/>
      <c r="BF341" s="427"/>
      <c r="BG341" s="427"/>
      <c r="BH341" s="427"/>
      <c r="BI341" s="427"/>
      <c r="BJ341" s="427"/>
      <c r="BK341" s="427"/>
      <c r="BL341" s="427"/>
      <c r="BM341" s="427"/>
      <c r="BN341" s="427"/>
      <c r="BO341" s="427"/>
      <c r="BP341" s="427"/>
    </row>
    <row r="342" spans="31:68" ht="11.25">
      <c r="AE342" s="427"/>
      <c r="AF342" s="427"/>
      <c r="AG342" s="440"/>
      <c r="AH342" s="427"/>
      <c r="AI342" s="427"/>
      <c r="AJ342" s="427"/>
      <c r="AK342" s="427"/>
      <c r="AL342" s="427"/>
      <c r="AM342" s="427"/>
      <c r="AN342" s="427"/>
      <c r="AO342" s="427"/>
      <c r="AP342" s="427"/>
      <c r="AQ342" s="427"/>
      <c r="AR342" s="427"/>
      <c r="AS342" s="427"/>
      <c r="AT342" s="427"/>
      <c r="AU342" s="427"/>
      <c r="AV342" s="427"/>
      <c r="AW342" s="427"/>
      <c r="AX342" s="427"/>
      <c r="AY342" s="427"/>
      <c r="AZ342" s="427"/>
      <c r="BA342" s="427"/>
      <c r="BB342" s="427"/>
      <c r="BC342" s="427"/>
      <c r="BD342" s="427"/>
      <c r="BE342" s="427"/>
      <c r="BF342" s="427"/>
      <c r="BG342" s="427"/>
      <c r="BH342" s="427"/>
      <c r="BI342" s="427"/>
      <c r="BJ342" s="427"/>
      <c r="BK342" s="427"/>
      <c r="BL342" s="427"/>
      <c r="BM342" s="427"/>
      <c r="BN342" s="427"/>
      <c r="BO342" s="427"/>
      <c r="BP342" s="427"/>
    </row>
    <row r="343" spans="31:68" ht="11.25">
      <c r="AE343" s="427"/>
      <c r="AF343" s="427"/>
      <c r="AG343" s="440"/>
      <c r="AH343" s="427"/>
      <c r="AI343" s="427"/>
      <c r="AJ343" s="427"/>
      <c r="AK343" s="427"/>
      <c r="AL343" s="427"/>
      <c r="AM343" s="427"/>
      <c r="AN343" s="427"/>
      <c r="AO343" s="427"/>
      <c r="AP343" s="427"/>
      <c r="AQ343" s="427"/>
      <c r="AR343" s="427"/>
      <c r="AS343" s="427"/>
      <c r="AT343" s="427"/>
      <c r="AU343" s="427"/>
      <c r="AV343" s="427"/>
      <c r="AW343" s="427"/>
      <c r="AX343" s="427"/>
      <c r="AY343" s="427"/>
      <c r="AZ343" s="427"/>
      <c r="BA343" s="427"/>
      <c r="BB343" s="427"/>
      <c r="BC343" s="427"/>
      <c r="BD343" s="427"/>
      <c r="BE343" s="427"/>
      <c r="BF343" s="427"/>
      <c r="BG343" s="427"/>
      <c r="BH343" s="427"/>
      <c r="BI343" s="427"/>
      <c r="BJ343" s="427"/>
      <c r="BK343" s="427"/>
      <c r="BL343" s="427"/>
      <c r="BM343" s="427"/>
      <c r="BN343" s="427"/>
      <c r="BO343" s="427"/>
      <c r="BP343" s="427"/>
    </row>
    <row r="344" spans="31:68" ht="11.25">
      <c r="AE344" s="427"/>
      <c r="AF344" s="427"/>
      <c r="AG344" s="440"/>
      <c r="AH344" s="427"/>
      <c r="AI344" s="427"/>
      <c r="AJ344" s="427"/>
      <c r="AK344" s="427"/>
      <c r="AL344" s="427"/>
      <c r="AM344" s="427"/>
      <c r="AN344" s="427"/>
      <c r="AO344" s="427"/>
      <c r="AP344" s="427"/>
      <c r="AQ344" s="427"/>
      <c r="AR344" s="427"/>
      <c r="AS344" s="427"/>
      <c r="AT344" s="427"/>
      <c r="AU344" s="427"/>
      <c r="AV344" s="427"/>
      <c r="AW344" s="427"/>
      <c r="AX344" s="427"/>
      <c r="AY344" s="427"/>
      <c r="AZ344" s="427"/>
      <c r="BA344" s="427"/>
      <c r="BB344" s="427"/>
      <c r="BC344" s="427"/>
      <c r="BD344" s="427"/>
      <c r="BE344" s="427"/>
      <c r="BF344" s="427"/>
      <c r="BG344" s="427"/>
      <c r="BH344" s="427"/>
      <c r="BI344" s="427"/>
      <c r="BJ344" s="427"/>
      <c r="BK344" s="427"/>
      <c r="BL344" s="427"/>
      <c r="BM344" s="427"/>
      <c r="BN344" s="427"/>
      <c r="BO344" s="427"/>
      <c r="BP344" s="427"/>
    </row>
    <row r="345" spans="31:68" ht="11.25">
      <c r="AE345" s="427"/>
      <c r="AF345" s="427"/>
      <c r="AG345" s="440"/>
      <c r="AH345" s="427"/>
      <c r="AI345" s="427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427"/>
      <c r="AV345" s="427"/>
      <c r="AW345" s="427"/>
      <c r="AX345" s="427"/>
      <c r="AY345" s="427"/>
      <c r="AZ345" s="427"/>
      <c r="BA345" s="427"/>
      <c r="BB345" s="427"/>
      <c r="BC345" s="427"/>
      <c r="BD345" s="427"/>
      <c r="BE345" s="427"/>
      <c r="BF345" s="427"/>
      <c r="BG345" s="427"/>
      <c r="BH345" s="427"/>
      <c r="BI345" s="427"/>
      <c r="BJ345" s="427"/>
      <c r="BK345" s="427"/>
      <c r="BL345" s="427"/>
      <c r="BM345" s="427"/>
      <c r="BN345" s="427"/>
      <c r="BO345" s="427"/>
      <c r="BP345" s="427"/>
    </row>
    <row r="346" spans="31:68" ht="11.25">
      <c r="AE346" s="427"/>
      <c r="AF346" s="427"/>
      <c r="AG346" s="440"/>
      <c r="AH346" s="427"/>
      <c r="AI346" s="427"/>
      <c r="AJ346" s="427"/>
      <c r="AK346" s="427"/>
      <c r="AL346" s="427"/>
      <c r="AM346" s="427"/>
      <c r="AN346" s="427"/>
      <c r="AO346" s="427"/>
      <c r="AP346" s="427"/>
      <c r="AQ346" s="427"/>
      <c r="AR346" s="427"/>
      <c r="AS346" s="427"/>
      <c r="AT346" s="427"/>
      <c r="AU346" s="427"/>
      <c r="AV346" s="427"/>
      <c r="AW346" s="427"/>
      <c r="AX346" s="427"/>
      <c r="AY346" s="427"/>
      <c r="AZ346" s="427"/>
      <c r="BA346" s="427"/>
      <c r="BB346" s="427"/>
      <c r="BC346" s="427"/>
      <c r="BD346" s="427"/>
      <c r="BE346" s="427"/>
      <c r="BF346" s="427"/>
      <c r="BG346" s="427"/>
      <c r="BH346" s="427"/>
      <c r="BI346" s="427"/>
      <c r="BJ346" s="427"/>
      <c r="BK346" s="427"/>
      <c r="BL346" s="427"/>
      <c r="BM346" s="427"/>
      <c r="BN346" s="427"/>
      <c r="BO346" s="427"/>
      <c r="BP346" s="427"/>
    </row>
    <row r="347" spans="31:68" ht="11.25">
      <c r="AE347" s="427"/>
      <c r="AF347" s="427"/>
      <c r="AG347" s="440"/>
      <c r="AH347" s="427"/>
      <c r="AI347" s="427"/>
      <c r="AJ347" s="427"/>
      <c r="AK347" s="427"/>
      <c r="AL347" s="427"/>
      <c r="AM347" s="427"/>
      <c r="AN347" s="427"/>
      <c r="AO347" s="427"/>
      <c r="AP347" s="427"/>
      <c r="AQ347" s="427"/>
      <c r="AR347" s="427"/>
      <c r="AS347" s="427"/>
      <c r="AT347" s="427"/>
      <c r="AU347" s="427"/>
      <c r="AV347" s="427"/>
      <c r="AW347" s="427"/>
      <c r="AX347" s="427"/>
      <c r="AY347" s="427"/>
      <c r="AZ347" s="427"/>
      <c r="BA347" s="427"/>
      <c r="BB347" s="427"/>
      <c r="BC347" s="427"/>
      <c r="BD347" s="427"/>
      <c r="BE347" s="427"/>
      <c r="BF347" s="427"/>
      <c r="BG347" s="427"/>
      <c r="BH347" s="427"/>
      <c r="BI347" s="427"/>
      <c r="BJ347" s="427"/>
      <c r="BK347" s="427"/>
      <c r="BL347" s="427"/>
      <c r="BM347" s="427"/>
      <c r="BN347" s="427"/>
      <c r="BO347" s="427"/>
      <c r="BP347" s="427"/>
    </row>
    <row r="348" spans="31:68" ht="11.25">
      <c r="AE348" s="427"/>
      <c r="AF348" s="427"/>
      <c r="AG348" s="440"/>
      <c r="AH348" s="427"/>
      <c r="AI348" s="427"/>
      <c r="AJ348" s="427"/>
      <c r="AK348" s="427"/>
      <c r="AL348" s="427"/>
      <c r="AM348" s="427"/>
      <c r="AN348" s="427"/>
      <c r="AO348" s="427"/>
      <c r="AP348" s="427"/>
      <c r="AQ348" s="427"/>
      <c r="AR348" s="427"/>
      <c r="AS348" s="427"/>
      <c r="AT348" s="427"/>
      <c r="AU348" s="427"/>
      <c r="AV348" s="427"/>
      <c r="AW348" s="427"/>
      <c r="AX348" s="427"/>
      <c r="AY348" s="427"/>
      <c r="AZ348" s="427"/>
      <c r="BA348" s="427"/>
      <c r="BB348" s="427"/>
      <c r="BC348" s="427"/>
      <c r="BD348" s="427"/>
      <c r="BE348" s="427"/>
      <c r="BF348" s="427"/>
      <c r="BG348" s="427"/>
      <c r="BH348" s="427"/>
      <c r="BI348" s="427"/>
      <c r="BJ348" s="427"/>
      <c r="BK348" s="427"/>
      <c r="BL348" s="427"/>
      <c r="BM348" s="427"/>
      <c r="BN348" s="427"/>
      <c r="BO348" s="427"/>
      <c r="BP348" s="427"/>
    </row>
    <row r="349" spans="31:68" ht="11.25">
      <c r="AE349" s="427"/>
      <c r="AF349" s="427"/>
      <c r="AG349" s="440"/>
      <c r="AH349" s="427"/>
      <c r="AI349" s="427"/>
      <c r="AJ349" s="427"/>
      <c r="AK349" s="427"/>
      <c r="AL349" s="427"/>
      <c r="AM349" s="427"/>
      <c r="AN349" s="427"/>
      <c r="AO349" s="427"/>
      <c r="AP349" s="427"/>
      <c r="AQ349" s="427"/>
      <c r="AR349" s="427"/>
      <c r="AS349" s="427"/>
      <c r="AT349" s="427"/>
      <c r="AU349" s="427"/>
      <c r="AV349" s="427"/>
      <c r="AW349" s="427"/>
      <c r="AX349" s="427"/>
      <c r="AY349" s="427"/>
      <c r="AZ349" s="427"/>
      <c r="BA349" s="427"/>
      <c r="BB349" s="427"/>
      <c r="BC349" s="427"/>
      <c r="BD349" s="427"/>
      <c r="BE349" s="427"/>
      <c r="BF349" s="427"/>
      <c r="BG349" s="427"/>
      <c r="BH349" s="427"/>
      <c r="BI349" s="427"/>
      <c r="BJ349" s="427"/>
      <c r="BK349" s="427"/>
      <c r="BL349" s="427"/>
      <c r="BM349" s="427"/>
      <c r="BN349" s="427"/>
      <c r="BO349" s="427"/>
      <c r="BP349" s="427"/>
    </row>
    <row r="350" spans="31:68" ht="11.25">
      <c r="AE350" s="427"/>
      <c r="AF350" s="427"/>
      <c r="AG350" s="440"/>
      <c r="AH350" s="427"/>
      <c r="AI350" s="427"/>
      <c r="AJ350" s="427"/>
      <c r="AK350" s="427"/>
      <c r="AL350" s="427"/>
      <c r="AM350" s="427"/>
      <c r="AN350" s="427"/>
      <c r="AO350" s="427"/>
      <c r="AP350" s="427"/>
      <c r="AQ350" s="427"/>
      <c r="AR350" s="427"/>
      <c r="AS350" s="427"/>
      <c r="AT350" s="427"/>
      <c r="AU350" s="427"/>
      <c r="AV350" s="427"/>
      <c r="AW350" s="427"/>
      <c r="AX350" s="427"/>
      <c r="AY350" s="427"/>
      <c r="AZ350" s="427"/>
      <c r="BA350" s="427"/>
      <c r="BB350" s="427"/>
      <c r="BC350" s="427"/>
      <c r="BD350" s="427"/>
      <c r="BE350" s="427"/>
      <c r="BF350" s="427"/>
      <c r="BG350" s="427"/>
      <c r="BH350" s="427"/>
      <c r="BI350" s="427"/>
      <c r="BJ350" s="427"/>
      <c r="BK350" s="427"/>
      <c r="BL350" s="427"/>
      <c r="BM350" s="427"/>
      <c r="BN350" s="427"/>
      <c r="BO350" s="427"/>
      <c r="BP350" s="427"/>
    </row>
    <row r="351" spans="31:68" ht="11.25">
      <c r="AE351" s="427"/>
      <c r="AF351" s="427"/>
      <c r="AG351" s="440"/>
      <c r="AH351" s="427"/>
      <c r="AI351" s="427"/>
      <c r="AJ351" s="427"/>
      <c r="AK351" s="427"/>
      <c r="AL351" s="427"/>
      <c r="AM351" s="427"/>
      <c r="AN351" s="427"/>
      <c r="AO351" s="427"/>
      <c r="AP351" s="427"/>
      <c r="AQ351" s="427"/>
      <c r="AR351" s="427"/>
      <c r="AS351" s="427"/>
      <c r="AT351" s="427"/>
      <c r="AU351" s="427"/>
      <c r="AV351" s="427"/>
      <c r="AW351" s="427"/>
      <c r="AX351" s="427"/>
      <c r="AY351" s="427"/>
      <c r="AZ351" s="427"/>
      <c r="BA351" s="427"/>
      <c r="BB351" s="427"/>
      <c r="BC351" s="427"/>
      <c r="BD351" s="427"/>
      <c r="BE351" s="427"/>
      <c r="BF351" s="427"/>
      <c r="BG351" s="427"/>
      <c r="BH351" s="427"/>
      <c r="BI351" s="427"/>
      <c r="BJ351" s="427"/>
      <c r="BK351" s="427"/>
      <c r="BL351" s="427"/>
      <c r="BM351" s="427"/>
      <c r="BN351" s="427"/>
      <c r="BO351" s="427"/>
      <c r="BP351" s="427"/>
    </row>
    <row r="352" spans="31:68" ht="11.25">
      <c r="AE352" s="427"/>
      <c r="AF352" s="427"/>
      <c r="AG352" s="440"/>
      <c r="AH352" s="427"/>
      <c r="AI352" s="427"/>
      <c r="AJ352" s="427"/>
      <c r="AK352" s="427"/>
      <c r="AL352" s="427"/>
      <c r="AM352" s="427"/>
      <c r="AN352" s="427"/>
      <c r="AO352" s="427"/>
      <c r="AP352" s="427"/>
      <c r="AQ352" s="427"/>
      <c r="AR352" s="427"/>
      <c r="AS352" s="427"/>
      <c r="AT352" s="427"/>
      <c r="AU352" s="427"/>
      <c r="AV352" s="427"/>
      <c r="AW352" s="427"/>
      <c r="AX352" s="427"/>
      <c r="AY352" s="427"/>
      <c r="AZ352" s="427"/>
      <c r="BA352" s="427"/>
      <c r="BB352" s="427"/>
      <c r="BC352" s="427"/>
      <c r="BD352" s="427"/>
      <c r="BE352" s="427"/>
      <c r="BF352" s="427"/>
      <c r="BG352" s="427"/>
      <c r="BH352" s="427"/>
      <c r="BI352" s="427"/>
      <c r="BJ352" s="427"/>
      <c r="BK352" s="427"/>
      <c r="BL352" s="427"/>
      <c r="BM352" s="427"/>
      <c r="BN352" s="427"/>
      <c r="BO352" s="427"/>
      <c r="BP352" s="427"/>
    </row>
    <row r="353" spans="31:68" ht="11.25">
      <c r="AE353" s="427"/>
      <c r="AF353" s="427"/>
      <c r="AG353" s="440"/>
      <c r="AH353" s="427"/>
      <c r="AI353" s="427"/>
      <c r="AJ353" s="427"/>
      <c r="AK353" s="427"/>
      <c r="AL353" s="427"/>
      <c r="AM353" s="427"/>
      <c r="AN353" s="427"/>
      <c r="AO353" s="427"/>
      <c r="AP353" s="427"/>
      <c r="AQ353" s="427"/>
      <c r="AR353" s="427"/>
      <c r="AS353" s="427"/>
      <c r="AT353" s="427"/>
      <c r="AU353" s="427"/>
      <c r="AV353" s="427"/>
      <c r="AW353" s="427"/>
      <c r="AX353" s="427"/>
      <c r="AY353" s="427"/>
      <c r="AZ353" s="427"/>
      <c r="BA353" s="427"/>
      <c r="BB353" s="427"/>
      <c r="BC353" s="427"/>
      <c r="BD353" s="427"/>
      <c r="BE353" s="427"/>
      <c r="BF353" s="427"/>
      <c r="BG353" s="427"/>
      <c r="BH353" s="427"/>
      <c r="BI353" s="427"/>
      <c r="BJ353" s="427"/>
      <c r="BK353" s="427"/>
      <c r="BL353" s="427"/>
      <c r="BM353" s="427"/>
      <c r="BN353" s="427"/>
      <c r="BO353" s="427"/>
      <c r="BP353" s="427"/>
    </row>
    <row r="354" spans="31:68" ht="11.25">
      <c r="AE354" s="427"/>
      <c r="AF354" s="427"/>
      <c r="AG354" s="440"/>
      <c r="AH354" s="427"/>
      <c r="AI354" s="427"/>
      <c r="AJ354" s="427"/>
      <c r="AK354" s="427"/>
      <c r="AL354" s="427"/>
      <c r="AM354" s="427"/>
      <c r="AN354" s="427"/>
      <c r="AO354" s="427"/>
      <c r="AP354" s="427"/>
      <c r="AQ354" s="427"/>
      <c r="AR354" s="427"/>
      <c r="AS354" s="427"/>
      <c r="AT354" s="427"/>
      <c r="AU354" s="427"/>
      <c r="AV354" s="427"/>
      <c r="AW354" s="427"/>
      <c r="AX354" s="427"/>
      <c r="AY354" s="427"/>
      <c r="AZ354" s="427"/>
      <c r="BA354" s="427"/>
      <c r="BB354" s="427"/>
      <c r="BC354" s="427"/>
      <c r="BD354" s="427"/>
      <c r="BE354" s="427"/>
      <c r="BF354" s="427"/>
      <c r="BG354" s="427"/>
      <c r="BH354" s="427"/>
      <c r="BI354" s="427"/>
      <c r="BJ354" s="427"/>
      <c r="BK354" s="427"/>
      <c r="BL354" s="427"/>
      <c r="BM354" s="427"/>
      <c r="BN354" s="427"/>
      <c r="BO354" s="427"/>
      <c r="BP354" s="427"/>
    </row>
    <row r="355" spans="31:68" ht="11.25">
      <c r="AE355" s="427"/>
      <c r="AF355" s="427"/>
      <c r="AG355" s="440"/>
      <c r="AH355" s="427"/>
      <c r="AI355" s="427"/>
      <c r="AJ355" s="427"/>
      <c r="AK355" s="427"/>
      <c r="AL355" s="427"/>
      <c r="AM355" s="427"/>
      <c r="AN355" s="427"/>
      <c r="AO355" s="427"/>
      <c r="AP355" s="427"/>
      <c r="AQ355" s="427"/>
      <c r="AR355" s="427"/>
      <c r="AS355" s="427"/>
      <c r="AT355" s="427"/>
      <c r="AU355" s="427"/>
      <c r="AV355" s="427"/>
      <c r="AW355" s="427"/>
      <c r="AX355" s="427"/>
      <c r="AY355" s="427"/>
      <c r="AZ355" s="427"/>
      <c r="BA355" s="427"/>
      <c r="BB355" s="427"/>
      <c r="BC355" s="427"/>
      <c r="BD355" s="427"/>
      <c r="BE355" s="427"/>
      <c r="BF355" s="427"/>
      <c r="BG355" s="427"/>
      <c r="BH355" s="427"/>
      <c r="BI355" s="427"/>
      <c r="BJ355" s="427"/>
      <c r="BK355" s="427"/>
      <c r="BL355" s="427"/>
      <c r="BM355" s="427"/>
      <c r="BN355" s="427"/>
      <c r="BO355" s="427"/>
      <c r="BP355" s="427"/>
    </row>
    <row r="356" spans="31:68" ht="11.25">
      <c r="AE356" s="427"/>
      <c r="AF356" s="427"/>
      <c r="AG356" s="440"/>
      <c r="AH356" s="427"/>
      <c r="AI356" s="427"/>
      <c r="AJ356" s="427"/>
      <c r="AK356" s="427"/>
      <c r="AL356" s="427"/>
      <c r="AM356" s="427"/>
      <c r="AN356" s="427"/>
      <c r="AO356" s="427"/>
      <c r="AP356" s="427"/>
      <c r="AQ356" s="427"/>
      <c r="AR356" s="427"/>
      <c r="AS356" s="427"/>
      <c r="AT356" s="427"/>
      <c r="AU356" s="427"/>
      <c r="AV356" s="427"/>
      <c r="AW356" s="427"/>
      <c r="AX356" s="427"/>
      <c r="AY356" s="427"/>
      <c r="AZ356" s="427"/>
      <c r="BA356" s="427"/>
      <c r="BB356" s="427"/>
      <c r="BC356" s="427"/>
      <c r="BD356" s="427"/>
      <c r="BE356" s="427"/>
      <c r="BF356" s="427"/>
      <c r="BG356" s="427"/>
      <c r="BH356" s="427"/>
      <c r="BI356" s="427"/>
      <c r="BJ356" s="427"/>
      <c r="BK356" s="427"/>
      <c r="BL356" s="427"/>
      <c r="BM356" s="427"/>
      <c r="BN356" s="427"/>
      <c r="BO356" s="427"/>
      <c r="BP356" s="427"/>
    </row>
    <row r="357" spans="31:68" ht="11.25">
      <c r="AE357" s="427"/>
      <c r="AF357" s="427"/>
      <c r="AG357" s="440"/>
      <c r="AH357" s="427"/>
      <c r="AI357" s="427"/>
      <c r="AJ357" s="427"/>
      <c r="AK357" s="427"/>
      <c r="AL357" s="427"/>
      <c r="AM357" s="427"/>
      <c r="AN357" s="427"/>
      <c r="AO357" s="427"/>
      <c r="AP357" s="427"/>
      <c r="AQ357" s="427"/>
      <c r="AR357" s="427"/>
      <c r="AS357" s="427"/>
      <c r="AT357" s="427"/>
      <c r="AU357" s="427"/>
      <c r="AV357" s="427"/>
      <c r="AW357" s="427"/>
      <c r="AX357" s="427"/>
      <c r="AY357" s="427"/>
      <c r="AZ357" s="427"/>
      <c r="BA357" s="427"/>
      <c r="BB357" s="427"/>
      <c r="BC357" s="427"/>
      <c r="BD357" s="427"/>
      <c r="BE357" s="427"/>
      <c r="BF357" s="427"/>
      <c r="BG357" s="427"/>
      <c r="BH357" s="427"/>
      <c r="BI357" s="427"/>
      <c r="BJ357" s="427"/>
      <c r="BK357" s="427"/>
      <c r="BL357" s="427"/>
      <c r="BM357" s="427"/>
      <c r="BN357" s="427"/>
      <c r="BO357" s="427"/>
      <c r="BP357" s="427"/>
    </row>
    <row r="358" spans="31:68" ht="11.25">
      <c r="AE358" s="427"/>
      <c r="AF358" s="427"/>
      <c r="AG358" s="440"/>
      <c r="AH358" s="427"/>
      <c r="AI358" s="427"/>
      <c r="AJ358" s="427"/>
      <c r="AK358" s="427"/>
      <c r="AL358" s="427"/>
      <c r="AM358" s="427"/>
      <c r="AN358" s="427"/>
      <c r="AO358" s="427"/>
      <c r="AP358" s="427"/>
      <c r="AQ358" s="427"/>
      <c r="AR358" s="427"/>
      <c r="AS358" s="427"/>
      <c r="AT358" s="427"/>
      <c r="AU358" s="427"/>
      <c r="AV358" s="427"/>
      <c r="AW358" s="427"/>
      <c r="AX358" s="427"/>
      <c r="AY358" s="427"/>
      <c r="AZ358" s="427"/>
      <c r="BA358" s="427"/>
      <c r="BB358" s="427"/>
      <c r="BC358" s="427"/>
      <c r="BD358" s="427"/>
      <c r="BE358" s="427"/>
      <c r="BF358" s="427"/>
      <c r="BG358" s="427"/>
      <c r="BH358" s="427"/>
      <c r="BI358" s="427"/>
      <c r="BJ358" s="427"/>
      <c r="BK358" s="427"/>
      <c r="BL358" s="427"/>
      <c r="BM358" s="427"/>
      <c r="BN358" s="427"/>
      <c r="BO358" s="427"/>
      <c r="BP358" s="427"/>
    </row>
    <row r="359" spans="31:68" ht="11.25">
      <c r="AE359" s="427"/>
      <c r="AF359" s="427"/>
      <c r="AG359" s="440"/>
      <c r="AH359" s="427"/>
      <c r="AI359" s="427"/>
      <c r="AJ359" s="427"/>
      <c r="AK359" s="427"/>
      <c r="AL359" s="427"/>
      <c r="AM359" s="427"/>
      <c r="AN359" s="427"/>
      <c r="AO359" s="427"/>
      <c r="AP359" s="427"/>
      <c r="AQ359" s="427"/>
      <c r="AR359" s="427"/>
      <c r="AS359" s="427"/>
      <c r="AT359" s="427"/>
      <c r="AU359" s="427"/>
      <c r="AV359" s="427"/>
      <c r="AW359" s="427"/>
      <c r="AX359" s="427"/>
      <c r="AY359" s="427"/>
      <c r="AZ359" s="427"/>
      <c r="BA359" s="427"/>
      <c r="BB359" s="427"/>
      <c r="BC359" s="427"/>
      <c r="BD359" s="427"/>
      <c r="BE359" s="427"/>
      <c r="BF359" s="427"/>
      <c r="BG359" s="427"/>
      <c r="BH359" s="427"/>
      <c r="BI359" s="427"/>
      <c r="BJ359" s="427"/>
      <c r="BK359" s="427"/>
      <c r="BL359" s="427"/>
      <c r="BM359" s="427"/>
      <c r="BN359" s="427"/>
      <c r="BO359" s="427"/>
      <c r="BP359" s="427"/>
    </row>
    <row r="360" spans="31:68" ht="11.25">
      <c r="AE360" s="427"/>
      <c r="AF360" s="427"/>
      <c r="AG360" s="440"/>
      <c r="AH360" s="427"/>
      <c r="AI360" s="427"/>
      <c r="AJ360" s="427"/>
      <c r="AK360" s="427"/>
      <c r="AL360" s="427"/>
      <c r="AM360" s="427"/>
      <c r="AN360" s="427"/>
      <c r="AO360" s="427"/>
      <c r="AP360" s="427"/>
      <c r="AQ360" s="427"/>
      <c r="AR360" s="427"/>
      <c r="AS360" s="427"/>
      <c r="AT360" s="427"/>
      <c r="AU360" s="427"/>
      <c r="AV360" s="427"/>
      <c r="AW360" s="427"/>
      <c r="AX360" s="427"/>
      <c r="AY360" s="427"/>
      <c r="AZ360" s="427"/>
      <c r="BA360" s="427"/>
      <c r="BB360" s="427"/>
      <c r="BC360" s="427"/>
      <c r="BD360" s="427"/>
      <c r="BE360" s="427"/>
      <c r="BF360" s="427"/>
      <c r="BG360" s="427"/>
      <c r="BH360" s="427"/>
      <c r="BI360" s="427"/>
      <c r="BJ360" s="427"/>
      <c r="BK360" s="427"/>
      <c r="BL360" s="427"/>
      <c r="BM360" s="427"/>
      <c r="BN360" s="427"/>
      <c r="BO360" s="427"/>
      <c r="BP360" s="427"/>
    </row>
    <row r="361" spans="31:68" ht="11.25">
      <c r="AE361" s="427"/>
      <c r="AF361" s="427"/>
      <c r="AG361" s="440"/>
      <c r="AH361" s="427"/>
      <c r="AI361" s="427"/>
      <c r="AJ361" s="427"/>
      <c r="AK361" s="427"/>
      <c r="AL361" s="427"/>
      <c r="AM361" s="427"/>
      <c r="AN361" s="427"/>
      <c r="AO361" s="427"/>
      <c r="AP361" s="427"/>
      <c r="AQ361" s="427"/>
      <c r="AR361" s="427"/>
      <c r="AS361" s="427"/>
      <c r="AT361" s="427"/>
      <c r="AU361" s="427"/>
      <c r="AV361" s="427"/>
      <c r="AW361" s="427"/>
      <c r="AX361" s="427"/>
      <c r="AY361" s="427"/>
      <c r="AZ361" s="427"/>
      <c r="BA361" s="427"/>
      <c r="BB361" s="427"/>
      <c r="BC361" s="427"/>
      <c r="BD361" s="427"/>
      <c r="BE361" s="427"/>
      <c r="BF361" s="427"/>
      <c r="BG361" s="427"/>
      <c r="BH361" s="427"/>
      <c r="BI361" s="427"/>
      <c r="BJ361" s="427"/>
      <c r="BK361" s="427"/>
      <c r="BL361" s="427"/>
      <c r="BM361" s="427"/>
      <c r="BN361" s="427"/>
      <c r="BO361" s="427"/>
      <c r="BP361" s="427"/>
    </row>
    <row r="362" spans="31:68" ht="11.25">
      <c r="AE362" s="427"/>
      <c r="AF362" s="427"/>
      <c r="AG362" s="440"/>
      <c r="AH362" s="427"/>
      <c r="AI362" s="427"/>
      <c r="AJ362" s="427"/>
      <c r="AK362" s="427"/>
      <c r="AL362" s="427"/>
      <c r="AM362" s="427"/>
      <c r="AN362" s="427"/>
      <c r="AO362" s="427"/>
      <c r="AP362" s="427"/>
      <c r="AQ362" s="427"/>
      <c r="AR362" s="427"/>
      <c r="AS362" s="427"/>
      <c r="AT362" s="427"/>
      <c r="AU362" s="427"/>
      <c r="AV362" s="427"/>
      <c r="AW362" s="427"/>
      <c r="AX362" s="427"/>
      <c r="AY362" s="427"/>
      <c r="AZ362" s="427"/>
      <c r="BA362" s="427"/>
      <c r="BB362" s="427"/>
      <c r="BC362" s="427"/>
      <c r="BD362" s="427"/>
      <c r="BE362" s="427"/>
      <c r="BF362" s="427"/>
      <c r="BG362" s="427"/>
      <c r="BH362" s="427"/>
      <c r="BI362" s="427"/>
      <c r="BJ362" s="427"/>
      <c r="BK362" s="427"/>
      <c r="BL362" s="427"/>
      <c r="BM362" s="427"/>
      <c r="BN362" s="427"/>
      <c r="BO362" s="427"/>
      <c r="BP362" s="427"/>
    </row>
    <row r="363" spans="31:68" ht="11.25">
      <c r="AE363" s="427"/>
      <c r="AF363" s="427"/>
      <c r="AG363" s="440"/>
      <c r="AH363" s="427"/>
      <c r="AI363" s="427"/>
      <c r="AJ363" s="427"/>
      <c r="AK363" s="427"/>
      <c r="AL363" s="427"/>
      <c r="AM363" s="427"/>
      <c r="AN363" s="427"/>
      <c r="AO363" s="427"/>
      <c r="AP363" s="427"/>
      <c r="AQ363" s="427"/>
      <c r="AR363" s="427"/>
      <c r="AS363" s="427"/>
      <c r="AT363" s="427"/>
      <c r="AU363" s="427"/>
      <c r="AV363" s="427"/>
      <c r="AW363" s="427"/>
      <c r="AX363" s="427"/>
      <c r="AY363" s="427"/>
      <c r="AZ363" s="427"/>
      <c r="BA363" s="427"/>
      <c r="BB363" s="427"/>
      <c r="BC363" s="427"/>
      <c r="BD363" s="427"/>
      <c r="BE363" s="427"/>
      <c r="BF363" s="427"/>
      <c r="BG363" s="427"/>
      <c r="BH363" s="427"/>
      <c r="BI363" s="427"/>
      <c r="BJ363" s="427"/>
      <c r="BK363" s="427"/>
      <c r="BL363" s="427"/>
      <c r="BM363" s="427"/>
      <c r="BN363" s="427"/>
      <c r="BO363" s="427"/>
      <c r="BP363" s="427"/>
    </row>
    <row r="364" spans="31:68" ht="11.25">
      <c r="AE364" s="427"/>
      <c r="AF364" s="427"/>
      <c r="AG364" s="440"/>
      <c r="AH364" s="427"/>
      <c r="AI364" s="427"/>
      <c r="AJ364" s="427"/>
      <c r="AK364" s="427"/>
      <c r="AL364" s="427"/>
      <c r="AM364" s="427"/>
      <c r="AN364" s="427"/>
      <c r="AO364" s="427"/>
      <c r="AP364" s="427"/>
      <c r="AQ364" s="427"/>
      <c r="AR364" s="427"/>
      <c r="AS364" s="427"/>
      <c r="AT364" s="427"/>
      <c r="AU364" s="427"/>
      <c r="AV364" s="427"/>
      <c r="AW364" s="427"/>
      <c r="AX364" s="427"/>
      <c r="AY364" s="427"/>
      <c r="AZ364" s="427"/>
      <c r="BA364" s="427"/>
      <c r="BB364" s="427"/>
      <c r="BC364" s="427"/>
      <c r="BD364" s="427"/>
      <c r="BE364" s="427"/>
      <c r="BF364" s="427"/>
      <c r="BG364" s="427"/>
      <c r="BH364" s="427"/>
      <c r="BI364" s="427"/>
      <c r="BJ364" s="427"/>
      <c r="BK364" s="427"/>
      <c r="BL364" s="427"/>
      <c r="BM364" s="427"/>
      <c r="BN364" s="427"/>
      <c r="BO364" s="427"/>
      <c r="BP364" s="427"/>
    </row>
    <row r="365" spans="31:68" ht="11.25">
      <c r="AE365" s="427"/>
      <c r="AF365" s="427"/>
      <c r="AG365" s="440"/>
      <c r="AH365" s="427"/>
      <c r="AI365" s="427"/>
      <c r="AJ365" s="427"/>
      <c r="AK365" s="427"/>
      <c r="AL365" s="427"/>
      <c r="AM365" s="427"/>
      <c r="AN365" s="427"/>
      <c r="AO365" s="427"/>
      <c r="AP365" s="427"/>
      <c r="AQ365" s="427"/>
      <c r="AR365" s="427"/>
      <c r="AS365" s="427"/>
      <c r="AT365" s="427"/>
      <c r="AU365" s="427"/>
      <c r="AV365" s="427"/>
      <c r="AW365" s="427"/>
      <c r="AX365" s="427"/>
      <c r="AY365" s="427"/>
      <c r="AZ365" s="427"/>
      <c r="BA365" s="427"/>
      <c r="BB365" s="427"/>
      <c r="BC365" s="427"/>
      <c r="BD365" s="427"/>
      <c r="BE365" s="427"/>
      <c r="BF365" s="427"/>
      <c r="BG365" s="427"/>
      <c r="BH365" s="427"/>
      <c r="BI365" s="427"/>
      <c r="BJ365" s="427"/>
      <c r="BK365" s="427"/>
      <c r="BL365" s="427"/>
      <c r="BM365" s="427"/>
      <c r="BN365" s="427"/>
      <c r="BO365" s="427"/>
      <c r="BP365" s="427"/>
    </row>
    <row r="366" spans="31:68" ht="11.25">
      <c r="AE366" s="427"/>
      <c r="AF366" s="427"/>
      <c r="AG366" s="440"/>
      <c r="AH366" s="427"/>
      <c r="AI366" s="427"/>
      <c r="AJ366" s="427"/>
      <c r="AK366" s="427"/>
      <c r="AL366" s="427"/>
      <c r="AM366" s="427"/>
      <c r="AN366" s="427"/>
      <c r="AO366" s="427"/>
      <c r="AP366" s="427"/>
      <c r="AQ366" s="427"/>
      <c r="AR366" s="427"/>
      <c r="AS366" s="427"/>
      <c r="AT366" s="427"/>
      <c r="AU366" s="427"/>
      <c r="AV366" s="427"/>
      <c r="AW366" s="427"/>
      <c r="AX366" s="427"/>
      <c r="AY366" s="427"/>
      <c r="AZ366" s="427"/>
      <c r="BA366" s="427"/>
      <c r="BB366" s="427"/>
      <c r="BC366" s="427"/>
      <c r="BD366" s="427"/>
      <c r="BE366" s="427"/>
      <c r="BF366" s="427"/>
      <c r="BG366" s="427"/>
      <c r="BH366" s="427"/>
      <c r="BI366" s="427"/>
      <c r="BJ366" s="427"/>
      <c r="BK366" s="427"/>
      <c r="BL366" s="427"/>
      <c r="BM366" s="427"/>
      <c r="BN366" s="427"/>
      <c r="BO366" s="427"/>
      <c r="BP366" s="427"/>
    </row>
    <row r="367" spans="31:68" ht="11.25">
      <c r="AE367" s="427"/>
      <c r="AF367" s="427"/>
      <c r="AG367" s="440"/>
      <c r="AH367" s="427"/>
      <c r="AI367" s="427"/>
      <c r="AJ367" s="427"/>
      <c r="AK367" s="427"/>
      <c r="AL367" s="427"/>
      <c r="AM367" s="427"/>
      <c r="AN367" s="427"/>
      <c r="AO367" s="427"/>
      <c r="AP367" s="427"/>
      <c r="AQ367" s="427"/>
      <c r="AR367" s="427"/>
      <c r="AS367" s="427"/>
      <c r="AT367" s="427"/>
      <c r="AU367" s="427"/>
      <c r="AV367" s="427"/>
      <c r="AW367" s="427"/>
      <c r="AX367" s="427"/>
      <c r="AY367" s="427"/>
      <c r="AZ367" s="427"/>
      <c r="BA367" s="427"/>
      <c r="BB367" s="427"/>
      <c r="BC367" s="427"/>
      <c r="BD367" s="427"/>
      <c r="BE367" s="427"/>
      <c r="BF367" s="427"/>
      <c r="BG367" s="427"/>
      <c r="BH367" s="427"/>
      <c r="BI367" s="427"/>
      <c r="BJ367" s="427"/>
      <c r="BK367" s="427"/>
      <c r="BL367" s="427"/>
      <c r="BM367" s="427"/>
      <c r="BN367" s="427"/>
      <c r="BO367" s="427"/>
      <c r="BP367" s="427"/>
    </row>
    <row r="368" spans="31:68" ht="11.25">
      <c r="AE368" s="427"/>
      <c r="AF368" s="427"/>
      <c r="AG368" s="440"/>
      <c r="AH368" s="427"/>
      <c r="AI368" s="427"/>
      <c r="AJ368" s="427"/>
      <c r="AK368" s="427"/>
      <c r="AL368" s="427"/>
      <c r="AM368" s="427"/>
      <c r="AN368" s="427"/>
      <c r="AO368" s="427"/>
      <c r="AP368" s="427"/>
      <c r="AQ368" s="427"/>
      <c r="AR368" s="427"/>
      <c r="AS368" s="427"/>
      <c r="AT368" s="427"/>
      <c r="AU368" s="427"/>
      <c r="AV368" s="427"/>
      <c r="AW368" s="427"/>
      <c r="AX368" s="427"/>
      <c r="AY368" s="427"/>
      <c r="AZ368" s="427"/>
      <c r="BA368" s="427"/>
      <c r="BB368" s="427"/>
      <c r="BC368" s="427"/>
      <c r="BD368" s="427"/>
      <c r="BE368" s="427"/>
      <c r="BF368" s="427"/>
      <c r="BG368" s="427"/>
      <c r="BH368" s="427"/>
      <c r="BI368" s="427"/>
      <c r="BJ368" s="427"/>
      <c r="BK368" s="427"/>
      <c r="BL368" s="427"/>
      <c r="BM368" s="427"/>
      <c r="BN368" s="427"/>
      <c r="BO368" s="427"/>
      <c r="BP368" s="427"/>
    </row>
    <row r="369" spans="31:68" ht="11.25">
      <c r="AE369" s="427"/>
      <c r="AF369" s="427"/>
      <c r="AG369" s="440"/>
      <c r="AH369" s="427"/>
      <c r="AI369" s="427"/>
      <c r="AJ369" s="427"/>
      <c r="AK369" s="427"/>
      <c r="AL369" s="427"/>
      <c r="AM369" s="427"/>
      <c r="AN369" s="427"/>
      <c r="AO369" s="427"/>
      <c r="AP369" s="427"/>
      <c r="AQ369" s="427"/>
      <c r="AR369" s="427"/>
      <c r="AS369" s="427"/>
      <c r="AT369" s="427"/>
      <c r="AU369" s="427"/>
      <c r="AV369" s="427"/>
      <c r="AW369" s="427"/>
      <c r="AX369" s="427"/>
      <c r="AY369" s="427"/>
      <c r="AZ369" s="427"/>
      <c r="BA369" s="427"/>
      <c r="BB369" s="427"/>
      <c r="BC369" s="427"/>
      <c r="BD369" s="427"/>
      <c r="BE369" s="427"/>
      <c r="BF369" s="427"/>
      <c r="BG369" s="427"/>
      <c r="BH369" s="427"/>
      <c r="BI369" s="427"/>
      <c r="BJ369" s="427"/>
      <c r="BK369" s="427"/>
      <c r="BL369" s="427"/>
      <c r="BM369" s="427"/>
      <c r="BN369" s="427"/>
      <c r="BO369" s="427"/>
      <c r="BP369" s="427"/>
    </row>
    <row r="370" spans="31:68" ht="11.25">
      <c r="AE370" s="427"/>
      <c r="AF370" s="427"/>
      <c r="AG370" s="440"/>
      <c r="AH370" s="427"/>
      <c r="AI370" s="427"/>
      <c r="AJ370" s="427"/>
      <c r="AK370" s="427"/>
      <c r="AL370" s="427"/>
      <c r="AM370" s="427"/>
      <c r="AN370" s="427"/>
      <c r="AO370" s="427"/>
      <c r="AP370" s="427"/>
      <c r="AQ370" s="427"/>
      <c r="AR370" s="427"/>
      <c r="AS370" s="427"/>
      <c r="AT370" s="427"/>
      <c r="AU370" s="427"/>
      <c r="AV370" s="427"/>
      <c r="AW370" s="427"/>
      <c r="AX370" s="427"/>
      <c r="AY370" s="427"/>
      <c r="AZ370" s="427"/>
      <c r="BA370" s="427"/>
      <c r="BB370" s="427"/>
      <c r="BC370" s="427"/>
      <c r="BD370" s="427"/>
      <c r="BE370" s="427"/>
      <c r="BF370" s="427"/>
      <c r="BG370" s="427"/>
      <c r="BH370" s="427"/>
      <c r="BI370" s="427"/>
      <c r="BJ370" s="427"/>
      <c r="BK370" s="427"/>
      <c r="BL370" s="427"/>
      <c r="BM370" s="427"/>
      <c r="BN370" s="427"/>
      <c r="BO370" s="427"/>
      <c r="BP370" s="427"/>
    </row>
    <row r="371" spans="31:68" ht="11.25">
      <c r="AE371" s="427"/>
      <c r="AF371" s="427"/>
      <c r="AG371" s="440"/>
      <c r="AH371" s="427"/>
      <c r="AI371" s="427"/>
      <c r="AJ371" s="427"/>
      <c r="AK371" s="427"/>
      <c r="AL371" s="427"/>
      <c r="AM371" s="427"/>
      <c r="AN371" s="427"/>
      <c r="AO371" s="427"/>
      <c r="AP371" s="427"/>
      <c r="AQ371" s="427"/>
      <c r="AR371" s="427"/>
      <c r="AS371" s="427"/>
      <c r="AT371" s="427"/>
      <c r="AU371" s="427"/>
      <c r="AV371" s="427"/>
      <c r="AW371" s="427"/>
      <c r="AX371" s="427"/>
      <c r="AY371" s="427"/>
      <c r="AZ371" s="427"/>
      <c r="BA371" s="427"/>
      <c r="BB371" s="427"/>
      <c r="BC371" s="427"/>
      <c r="BD371" s="427"/>
      <c r="BE371" s="427"/>
      <c r="BF371" s="427"/>
      <c r="BG371" s="427"/>
      <c r="BH371" s="427"/>
      <c r="BI371" s="427"/>
      <c r="BJ371" s="427"/>
      <c r="BK371" s="427"/>
      <c r="BL371" s="427"/>
      <c r="BM371" s="427"/>
      <c r="BN371" s="427"/>
      <c r="BO371" s="427"/>
      <c r="BP371" s="427"/>
    </row>
    <row r="372" spans="31:68" ht="11.25">
      <c r="AE372" s="427"/>
      <c r="AF372" s="427"/>
      <c r="AG372" s="440"/>
      <c r="AH372" s="427"/>
      <c r="AI372" s="427"/>
      <c r="AJ372" s="427"/>
      <c r="AK372" s="427"/>
      <c r="AL372" s="427"/>
      <c r="AM372" s="427"/>
      <c r="AN372" s="427"/>
      <c r="AO372" s="427"/>
      <c r="AP372" s="427"/>
      <c r="AQ372" s="427"/>
      <c r="AR372" s="427"/>
      <c r="AS372" s="427"/>
      <c r="AT372" s="427"/>
      <c r="AU372" s="427"/>
      <c r="AV372" s="427"/>
      <c r="AW372" s="427"/>
      <c r="AX372" s="427"/>
      <c r="AY372" s="427"/>
      <c r="AZ372" s="427"/>
      <c r="BA372" s="427"/>
      <c r="BB372" s="427"/>
      <c r="BC372" s="427"/>
      <c r="BD372" s="427"/>
      <c r="BE372" s="427"/>
      <c r="BF372" s="427"/>
      <c r="BG372" s="427"/>
      <c r="BH372" s="427"/>
      <c r="BI372" s="427"/>
      <c r="BJ372" s="427"/>
      <c r="BK372" s="427"/>
      <c r="BL372" s="427"/>
      <c r="BM372" s="427"/>
      <c r="BN372" s="427"/>
      <c r="BO372" s="427"/>
      <c r="BP372" s="427"/>
    </row>
    <row r="373" spans="31:68" ht="11.25">
      <c r="AE373" s="427"/>
      <c r="AF373" s="427"/>
      <c r="AG373" s="440"/>
      <c r="AH373" s="427"/>
      <c r="AI373" s="427"/>
      <c r="AJ373" s="427"/>
      <c r="AK373" s="427"/>
      <c r="AL373" s="427"/>
      <c r="AM373" s="427"/>
      <c r="AN373" s="427"/>
      <c r="AO373" s="427"/>
      <c r="AP373" s="427"/>
      <c r="AQ373" s="427"/>
      <c r="AR373" s="427"/>
      <c r="AS373" s="427"/>
      <c r="AT373" s="427"/>
      <c r="AU373" s="427"/>
      <c r="AV373" s="427"/>
      <c r="AW373" s="427"/>
      <c r="AX373" s="427"/>
      <c r="AY373" s="427"/>
      <c r="AZ373" s="427"/>
      <c r="BA373" s="427"/>
      <c r="BB373" s="427"/>
      <c r="BC373" s="427"/>
      <c r="BD373" s="427"/>
      <c r="BE373" s="427"/>
      <c r="BF373" s="427"/>
      <c r="BG373" s="427"/>
      <c r="BH373" s="427"/>
      <c r="BI373" s="427"/>
      <c r="BJ373" s="427"/>
      <c r="BK373" s="427"/>
      <c r="BL373" s="427"/>
      <c r="BM373" s="427"/>
      <c r="BN373" s="427"/>
      <c r="BO373" s="427"/>
      <c r="BP373" s="427"/>
    </row>
    <row r="374" spans="31:68" ht="11.25">
      <c r="AE374" s="427"/>
      <c r="AF374" s="427"/>
      <c r="AG374" s="440"/>
      <c r="AH374" s="427"/>
      <c r="AI374" s="427"/>
      <c r="AJ374" s="427"/>
      <c r="AK374" s="427"/>
      <c r="AL374" s="427"/>
      <c r="AM374" s="427"/>
      <c r="AN374" s="427"/>
      <c r="AO374" s="427"/>
      <c r="AP374" s="427"/>
      <c r="AQ374" s="427"/>
      <c r="AR374" s="427"/>
      <c r="AS374" s="427"/>
      <c r="AT374" s="427"/>
      <c r="AU374" s="427"/>
      <c r="AV374" s="427"/>
      <c r="AW374" s="427"/>
      <c r="AX374" s="427"/>
      <c r="AY374" s="427"/>
      <c r="AZ374" s="427"/>
      <c r="BA374" s="427"/>
      <c r="BB374" s="427"/>
      <c r="BC374" s="427"/>
      <c r="BD374" s="427"/>
      <c r="BE374" s="427"/>
      <c r="BF374" s="427"/>
      <c r="BG374" s="427"/>
      <c r="BH374" s="427"/>
      <c r="BI374" s="427"/>
      <c r="BJ374" s="427"/>
      <c r="BK374" s="427"/>
      <c r="BL374" s="427"/>
      <c r="BM374" s="427"/>
      <c r="BN374" s="427"/>
      <c r="BO374" s="427"/>
      <c r="BP374" s="427"/>
    </row>
    <row r="375" spans="31:68" ht="11.25">
      <c r="AE375" s="427"/>
      <c r="AF375" s="427"/>
      <c r="AG375" s="440"/>
      <c r="AH375" s="427"/>
      <c r="AI375" s="427"/>
      <c r="AJ375" s="427"/>
      <c r="AK375" s="427"/>
      <c r="AL375" s="427"/>
      <c r="AM375" s="427"/>
      <c r="AN375" s="427"/>
      <c r="AO375" s="427"/>
      <c r="AP375" s="427"/>
      <c r="AQ375" s="427"/>
      <c r="AR375" s="427"/>
      <c r="AS375" s="427"/>
      <c r="AT375" s="427"/>
      <c r="AU375" s="427"/>
      <c r="AV375" s="427"/>
      <c r="AW375" s="427"/>
      <c r="AX375" s="427"/>
      <c r="AY375" s="427"/>
      <c r="AZ375" s="427"/>
      <c r="BA375" s="427"/>
      <c r="BB375" s="427"/>
      <c r="BC375" s="427"/>
      <c r="BD375" s="427"/>
      <c r="BE375" s="427"/>
      <c r="BF375" s="427"/>
      <c r="BG375" s="427"/>
      <c r="BH375" s="427"/>
      <c r="BI375" s="427"/>
      <c r="BJ375" s="427"/>
      <c r="BK375" s="427"/>
      <c r="BL375" s="427"/>
      <c r="BM375" s="427"/>
      <c r="BN375" s="427"/>
      <c r="BO375" s="427"/>
      <c r="BP375" s="427"/>
    </row>
    <row r="376" spans="31:68" ht="11.25">
      <c r="AE376" s="427"/>
      <c r="AF376" s="427"/>
      <c r="AG376" s="440"/>
      <c r="AH376" s="427"/>
      <c r="AI376" s="427"/>
      <c r="AJ376" s="427"/>
      <c r="AK376" s="427"/>
      <c r="AL376" s="427"/>
      <c r="AM376" s="427"/>
      <c r="AN376" s="427"/>
      <c r="AO376" s="427"/>
      <c r="AP376" s="427"/>
      <c r="AQ376" s="427"/>
      <c r="AR376" s="427"/>
      <c r="AS376" s="427"/>
      <c r="AT376" s="427"/>
      <c r="AU376" s="427"/>
      <c r="AV376" s="427"/>
      <c r="AW376" s="427"/>
      <c r="AX376" s="427"/>
      <c r="AY376" s="427"/>
      <c r="AZ376" s="427"/>
      <c r="BA376" s="427"/>
      <c r="BB376" s="427"/>
      <c r="BC376" s="427"/>
      <c r="BD376" s="427"/>
      <c r="BE376" s="427"/>
      <c r="BF376" s="427"/>
      <c r="BG376" s="427"/>
      <c r="BH376" s="427"/>
      <c r="BI376" s="427"/>
      <c r="BJ376" s="427"/>
      <c r="BK376" s="427"/>
      <c r="BL376" s="427"/>
      <c r="BM376" s="427"/>
      <c r="BN376" s="427"/>
      <c r="BO376" s="427"/>
      <c r="BP376" s="427"/>
    </row>
    <row r="377" spans="31:68" ht="11.25">
      <c r="AE377" s="427"/>
      <c r="AF377" s="427"/>
      <c r="AG377" s="440"/>
      <c r="AH377" s="427"/>
      <c r="AI377" s="427"/>
      <c r="AJ377" s="427"/>
      <c r="AK377" s="427"/>
      <c r="AL377" s="427"/>
      <c r="AM377" s="427"/>
      <c r="AN377" s="427"/>
      <c r="AO377" s="427"/>
      <c r="AP377" s="427"/>
      <c r="AQ377" s="427"/>
      <c r="AR377" s="427"/>
      <c r="AS377" s="427"/>
      <c r="AT377" s="427"/>
      <c r="AU377" s="427"/>
      <c r="AV377" s="427"/>
      <c r="AW377" s="427"/>
      <c r="AX377" s="427"/>
      <c r="AY377" s="427"/>
      <c r="AZ377" s="427"/>
      <c r="BA377" s="427"/>
      <c r="BB377" s="427"/>
      <c r="BC377" s="427"/>
      <c r="BD377" s="427"/>
      <c r="BE377" s="427"/>
      <c r="BF377" s="427"/>
      <c r="BG377" s="427"/>
      <c r="BH377" s="427"/>
      <c r="BI377" s="427"/>
      <c r="BJ377" s="427"/>
      <c r="BK377" s="427"/>
      <c r="BL377" s="427"/>
      <c r="BM377" s="427"/>
      <c r="BN377" s="427"/>
      <c r="BO377" s="427"/>
      <c r="BP377" s="427"/>
    </row>
    <row r="378" spans="31:68" ht="11.25">
      <c r="AE378" s="427"/>
      <c r="AF378" s="427"/>
      <c r="AG378" s="440"/>
      <c r="AH378" s="427"/>
      <c r="AI378" s="427"/>
      <c r="AJ378" s="427"/>
      <c r="AK378" s="427"/>
      <c r="AL378" s="427"/>
      <c r="AM378" s="427"/>
      <c r="AN378" s="427"/>
      <c r="AO378" s="427"/>
      <c r="AP378" s="427"/>
      <c r="AQ378" s="427"/>
      <c r="AR378" s="427"/>
      <c r="AS378" s="427"/>
      <c r="AT378" s="427"/>
      <c r="AU378" s="427"/>
      <c r="AV378" s="427"/>
      <c r="AW378" s="427"/>
      <c r="AX378" s="427"/>
      <c r="AY378" s="427"/>
      <c r="AZ378" s="427"/>
      <c r="BA378" s="427"/>
      <c r="BB378" s="427"/>
      <c r="BC378" s="427"/>
      <c r="BD378" s="427"/>
      <c r="BE378" s="427"/>
      <c r="BF378" s="427"/>
      <c r="BG378" s="427"/>
      <c r="BH378" s="427"/>
      <c r="BI378" s="427"/>
      <c r="BJ378" s="427"/>
      <c r="BK378" s="427"/>
      <c r="BL378" s="427"/>
      <c r="BM378" s="427"/>
      <c r="BN378" s="427"/>
      <c r="BO378" s="427"/>
      <c r="BP378" s="427"/>
    </row>
    <row r="379" spans="31:68" ht="11.25">
      <c r="AE379" s="427"/>
      <c r="AF379" s="427"/>
      <c r="AG379" s="440"/>
      <c r="AH379" s="427"/>
      <c r="AI379" s="427"/>
      <c r="AJ379" s="427"/>
      <c r="AK379" s="427"/>
      <c r="AL379" s="427"/>
      <c r="AM379" s="427"/>
      <c r="AN379" s="427"/>
      <c r="AO379" s="427"/>
      <c r="AP379" s="427"/>
      <c r="AQ379" s="427"/>
      <c r="AR379" s="427"/>
      <c r="AS379" s="427"/>
      <c r="AT379" s="427"/>
      <c r="AU379" s="427"/>
      <c r="AV379" s="427"/>
      <c r="AW379" s="427"/>
      <c r="AX379" s="427"/>
      <c r="AY379" s="427"/>
      <c r="AZ379" s="427"/>
      <c r="BA379" s="427"/>
      <c r="BB379" s="427"/>
      <c r="BC379" s="427"/>
      <c r="BD379" s="427"/>
      <c r="BE379" s="427"/>
      <c r="BF379" s="427"/>
      <c r="BG379" s="427"/>
      <c r="BH379" s="427"/>
      <c r="BI379" s="427"/>
      <c r="BJ379" s="427"/>
      <c r="BK379" s="427"/>
      <c r="BL379" s="427"/>
      <c r="BM379" s="427"/>
      <c r="BN379" s="427"/>
      <c r="BO379" s="427"/>
      <c r="BP379" s="427"/>
    </row>
    <row r="380" spans="31:68" ht="11.25">
      <c r="AE380" s="427"/>
      <c r="AF380" s="427"/>
      <c r="AG380" s="440"/>
      <c r="AH380" s="427"/>
      <c r="AI380" s="427"/>
      <c r="AJ380" s="427"/>
      <c r="AK380" s="427"/>
      <c r="AL380" s="427"/>
      <c r="AM380" s="427"/>
      <c r="AN380" s="427"/>
      <c r="AO380" s="427"/>
      <c r="AP380" s="427"/>
      <c r="AQ380" s="427"/>
      <c r="AR380" s="427"/>
      <c r="AS380" s="427"/>
      <c r="AT380" s="427"/>
      <c r="AU380" s="427"/>
      <c r="AV380" s="427"/>
      <c r="AW380" s="427"/>
      <c r="AX380" s="427"/>
      <c r="AY380" s="427"/>
      <c r="AZ380" s="427"/>
      <c r="BA380" s="427"/>
      <c r="BB380" s="427"/>
      <c r="BC380" s="427"/>
      <c r="BD380" s="427"/>
      <c r="BE380" s="427"/>
      <c r="BF380" s="427"/>
      <c r="BG380" s="427"/>
      <c r="BH380" s="427"/>
      <c r="BI380" s="427"/>
      <c r="BJ380" s="427"/>
      <c r="BK380" s="427"/>
      <c r="BL380" s="427"/>
      <c r="BM380" s="427"/>
      <c r="BN380" s="427"/>
      <c r="BO380" s="427"/>
      <c r="BP380" s="427"/>
    </row>
    <row r="381" spans="31:68" ht="11.25">
      <c r="AE381" s="427"/>
      <c r="AF381" s="427"/>
      <c r="AG381" s="440"/>
      <c r="AH381" s="427"/>
      <c r="AI381" s="427"/>
      <c r="AJ381" s="427"/>
      <c r="AK381" s="427"/>
      <c r="AL381" s="427"/>
      <c r="AM381" s="427"/>
      <c r="AN381" s="427"/>
      <c r="AO381" s="427"/>
      <c r="AP381" s="427"/>
      <c r="AQ381" s="427"/>
      <c r="AR381" s="427"/>
      <c r="AS381" s="427"/>
      <c r="AT381" s="427"/>
      <c r="AU381" s="427"/>
      <c r="AV381" s="427"/>
      <c r="AW381" s="427"/>
      <c r="AX381" s="427"/>
      <c r="AY381" s="427"/>
      <c r="AZ381" s="427"/>
      <c r="BA381" s="427"/>
      <c r="BB381" s="427"/>
      <c r="BC381" s="427"/>
      <c r="BD381" s="427"/>
      <c r="BE381" s="427"/>
      <c r="BF381" s="427"/>
      <c r="BG381" s="427"/>
      <c r="BH381" s="427"/>
      <c r="BI381" s="427"/>
      <c r="BJ381" s="427"/>
      <c r="BK381" s="427"/>
      <c r="BL381" s="427"/>
      <c r="BM381" s="427"/>
      <c r="BN381" s="427"/>
      <c r="BO381" s="427"/>
      <c r="BP381" s="427"/>
    </row>
    <row r="382" spans="31:68" ht="11.25">
      <c r="AE382" s="427"/>
      <c r="AF382" s="427"/>
      <c r="AG382" s="440"/>
      <c r="AH382" s="427"/>
      <c r="AI382" s="427"/>
      <c r="AJ382" s="427"/>
      <c r="AK382" s="427"/>
      <c r="AL382" s="427"/>
      <c r="AM382" s="427"/>
      <c r="AN382" s="427"/>
      <c r="AO382" s="427"/>
      <c r="AP382" s="427"/>
      <c r="AQ382" s="427"/>
      <c r="AR382" s="427"/>
      <c r="AS382" s="427"/>
      <c r="AT382" s="427"/>
      <c r="AU382" s="427"/>
      <c r="AV382" s="427"/>
      <c r="AW382" s="427"/>
      <c r="AX382" s="427"/>
      <c r="AY382" s="427"/>
      <c r="AZ382" s="427"/>
      <c r="BA382" s="427"/>
      <c r="BB382" s="427"/>
      <c r="BC382" s="427"/>
      <c r="BD382" s="427"/>
      <c r="BE382" s="427"/>
      <c r="BF382" s="427"/>
      <c r="BG382" s="427"/>
      <c r="BH382" s="427"/>
      <c r="BI382" s="427"/>
      <c r="BJ382" s="427"/>
      <c r="BK382" s="427"/>
      <c r="BL382" s="427"/>
      <c r="BM382" s="427"/>
      <c r="BN382" s="427"/>
      <c r="BO382" s="427"/>
      <c r="BP382" s="427"/>
    </row>
    <row r="383" spans="31:68" ht="11.25">
      <c r="AE383" s="427"/>
      <c r="AF383" s="427"/>
      <c r="AG383" s="440"/>
      <c r="AH383" s="427"/>
      <c r="AI383" s="427"/>
      <c r="AJ383" s="427"/>
      <c r="AK383" s="427"/>
      <c r="AL383" s="427"/>
      <c r="AM383" s="427"/>
      <c r="AN383" s="427"/>
      <c r="AO383" s="427"/>
      <c r="AP383" s="427"/>
      <c r="AQ383" s="427"/>
      <c r="AR383" s="427"/>
      <c r="AS383" s="427"/>
      <c r="AT383" s="427"/>
      <c r="AU383" s="427"/>
      <c r="AV383" s="427"/>
      <c r="AW383" s="427"/>
      <c r="AX383" s="427"/>
      <c r="AY383" s="427"/>
      <c r="AZ383" s="427"/>
      <c r="BA383" s="427"/>
      <c r="BB383" s="427"/>
      <c r="BC383" s="427"/>
      <c r="BD383" s="427"/>
      <c r="BE383" s="427"/>
      <c r="BF383" s="427"/>
      <c r="BG383" s="427"/>
      <c r="BH383" s="427"/>
      <c r="BI383" s="427"/>
      <c r="BJ383" s="427"/>
      <c r="BK383" s="427"/>
      <c r="BL383" s="427"/>
      <c r="BM383" s="427"/>
      <c r="BN383" s="427"/>
      <c r="BO383" s="427"/>
      <c r="BP383" s="427"/>
    </row>
    <row r="384" spans="31:68" ht="11.25">
      <c r="AE384" s="427"/>
      <c r="AF384" s="427"/>
      <c r="AG384" s="440"/>
      <c r="AH384" s="427"/>
      <c r="AI384" s="427"/>
      <c r="AJ384" s="427"/>
      <c r="AK384" s="427"/>
      <c r="AL384" s="427"/>
      <c r="AM384" s="427"/>
      <c r="AN384" s="427"/>
      <c r="AO384" s="427"/>
      <c r="AP384" s="427"/>
      <c r="AQ384" s="427"/>
      <c r="AR384" s="427"/>
      <c r="AS384" s="427"/>
      <c r="AT384" s="427"/>
      <c r="AU384" s="427"/>
      <c r="AV384" s="427"/>
      <c r="AW384" s="427"/>
      <c r="AX384" s="427"/>
      <c r="AY384" s="427"/>
      <c r="AZ384" s="427"/>
      <c r="BA384" s="427"/>
      <c r="BB384" s="427"/>
      <c r="BC384" s="427"/>
      <c r="BD384" s="427"/>
      <c r="BE384" s="427"/>
      <c r="BF384" s="427"/>
      <c r="BG384" s="427"/>
      <c r="BH384" s="427"/>
      <c r="BI384" s="427"/>
      <c r="BJ384" s="427"/>
      <c r="BK384" s="427"/>
      <c r="BL384" s="427"/>
      <c r="BM384" s="427"/>
      <c r="BN384" s="427"/>
      <c r="BO384" s="427"/>
      <c r="BP384" s="427"/>
    </row>
    <row r="385" spans="31:68" ht="11.25">
      <c r="AE385" s="427"/>
      <c r="AF385" s="427"/>
      <c r="AG385" s="440"/>
      <c r="AH385" s="427"/>
      <c r="AI385" s="427"/>
      <c r="AJ385" s="427"/>
      <c r="AK385" s="427"/>
      <c r="AL385" s="427"/>
      <c r="AM385" s="427"/>
      <c r="AN385" s="427"/>
      <c r="AO385" s="427"/>
      <c r="AP385" s="427"/>
      <c r="AQ385" s="427"/>
      <c r="AR385" s="427"/>
      <c r="AS385" s="427"/>
      <c r="AT385" s="427"/>
      <c r="AU385" s="427"/>
      <c r="AV385" s="427"/>
      <c r="AW385" s="427"/>
      <c r="AX385" s="427"/>
      <c r="AY385" s="427"/>
      <c r="AZ385" s="427"/>
      <c r="BA385" s="427"/>
      <c r="BB385" s="427"/>
      <c r="BC385" s="427"/>
      <c r="BD385" s="427"/>
      <c r="BE385" s="427"/>
      <c r="BF385" s="427"/>
      <c r="BG385" s="427"/>
      <c r="BH385" s="427"/>
      <c r="BI385" s="427"/>
      <c r="BJ385" s="427"/>
      <c r="BK385" s="427"/>
      <c r="BL385" s="427"/>
      <c r="BM385" s="427"/>
      <c r="BN385" s="427"/>
      <c r="BO385" s="427"/>
      <c r="BP385" s="427"/>
    </row>
    <row r="386" spans="31:68" ht="11.25">
      <c r="AE386" s="427"/>
      <c r="AF386" s="427"/>
      <c r="AG386" s="440"/>
      <c r="AH386" s="427"/>
      <c r="AI386" s="427"/>
      <c r="AJ386" s="427"/>
      <c r="AK386" s="427"/>
      <c r="AL386" s="427"/>
      <c r="AM386" s="427"/>
      <c r="AN386" s="427"/>
      <c r="AO386" s="427"/>
      <c r="AP386" s="427"/>
      <c r="AQ386" s="427"/>
      <c r="AR386" s="427"/>
      <c r="AS386" s="427"/>
      <c r="AT386" s="427"/>
      <c r="AU386" s="427"/>
      <c r="AV386" s="427"/>
      <c r="AW386" s="427"/>
      <c r="AX386" s="427"/>
      <c r="AY386" s="427"/>
      <c r="AZ386" s="427"/>
      <c r="BA386" s="427"/>
      <c r="BB386" s="427"/>
      <c r="BC386" s="427"/>
      <c r="BD386" s="427"/>
      <c r="BE386" s="427"/>
      <c r="BF386" s="427"/>
      <c r="BG386" s="427"/>
      <c r="BH386" s="427"/>
      <c r="BI386" s="427"/>
      <c r="BJ386" s="427"/>
      <c r="BK386" s="427"/>
      <c r="BL386" s="427"/>
      <c r="BM386" s="427"/>
      <c r="BN386" s="427"/>
      <c r="BO386" s="427"/>
      <c r="BP386" s="427"/>
    </row>
    <row r="387" spans="31:68" ht="11.25">
      <c r="AE387" s="427"/>
      <c r="AF387" s="427"/>
      <c r="AG387" s="440"/>
      <c r="AH387" s="427"/>
      <c r="AI387" s="427"/>
      <c r="AJ387" s="427"/>
      <c r="AK387" s="427"/>
      <c r="AL387" s="427"/>
      <c r="AM387" s="427"/>
      <c r="AN387" s="427"/>
      <c r="AO387" s="427"/>
      <c r="AP387" s="427"/>
      <c r="AQ387" s="427"/>
      <c r="AR387" s="427"/>
      <c r="AS387" s="427"/>
      <c r="AT387" s="427"/>
      <c r="AU387" s="427"/>
      <c r="AV387" s="427"/>
      <c r="AW387" s="427"/>
      <c r="AX387" s="427"/>
      <c r="AY387" s="427"/>
      <c r="AZ387" s="427"/>
      <c r="BA387" s="427"/>
      <c r="BB387" s="427"/>
      <c r="BC387" s="427"/>
      <c r="BD387" s="427"/>
      <c r="BE387" s="427"/>
      <c r="BF387" s="427"/>
      <c r="BG387" s="427"/>
      <c r="BH387" s="427"/>
      <c r="BI387" s="427"/>
      <c r="BJ387" s="427"/>
      <c r="BK387" s="427"/>
      <c r="BL387" s="427"/>
      <c r="BM387" s="427"/>
      <c r="BN387" s="427"/>
      <c r="BO387" s="427"/>
      <c r="BP387" s="427"/>
    </row>
    <row r="388" spans="31:68" ht="11.25">
      <c r="AE388" s="427"/>
      <c r="AF388" s="427"/>
      <c r="AG388" s="440"/>
      <c r="AH388" s="427"/>
      <c r="AI388" s="427"/>
      <c r="AJ388" s="427"/>
      <c r="AK388" s="427"/>
      <c r="AL388" s="427"/>
      <c r="AM388" s="427"/>
      <c r="AN388" s="427"/>
      <c r="AO388" s="427"/>
      <c r="AP388" s="427"/>
      <c r="AQ388" s="427"/>
      <c r="AR388" s="427"/>
      <c r="AS388" s="427"/>
      <c r="AT388" s="427"/>
      <c r="AU388" s="427"/>
      <c r="AV388" s="427"/>
      <c r="AW388" s="427"/>
      <c r="AX388" s="427"/>
      <c r="AY388" s="427"/>
      <c r="AZ388" s="427"/>
      <c r="BA388" s="427"/>
      <c r="BB388" s="427"/>
      <c r="BC388" s="427"/>
      <c r="BD388" s="427"/>
      <c r="BE388" s="427"/>
      <c r="BF388" s="427"/>
      <c r="BG388" s="427"/>
      <c r="BH388" s="427"/>
      <c r="BI388" s="427"/>
      <c r="BJ388" s="427"/>
      <c r="BK388" s="427"/>
      <c r="BL388" s="427"/>
      <c r="BM388" s="427"/>
      <c r="BN388" s="427"/>
      <c r="BO388" s="427"/>
      <c r="BP388" s="427"/>
    </row>
    <row r="389" spans="31:68" ht="11.25">
      <c r="AE389" s="427"/>
      <c r="AF389" s="427"/>
      <c r="AG389" s="440"/>
      <c r="AH389" s="427"/>
      <c r="AI389" s="427"/>
      <c r="AJ389" s="427"/>
      <c r="AK389" s="427"/>
      <c r="AL389" s="427"/>
      <c r="AM389" s="427"/>
      <c r="AN389" s="427"/>
      <c r="AO389" s="427"/>
      <c r="AP389" s="427"/>
      <c r="AQ389" s="427"/>
      <c r="AR389" s="427"/>
      <c r="AS389" s="427"/>
      <c r="AT389" s="427"/>
      <c r="AU389" s="427"/>
      <c r="AV389" s="427"/>
      <c r="AW389" s="427"/>
      <c r="AX389" s="427"/>
      <c r="AY389" s="427"/>
      <c r="AZ389" s="427"/>
      <c r="BA389" s="427"/>
      <c r="BB389" s="427"/>
      <c r="BC389" s="427"/>
      <c r="BD389" s="427"/>
      <c r="BE389" s="427"/>
      <c r="BF389" s="427"/>
      <c r="BG389" s="427"/>
      <c r="BH389" s="427"/>
      <c r="BI389" s="427"/>
      <c r="BJ389" s="427"/>
      <c r="BK389" s="427"/>
      <c r="BL389" s="427"/>
      <c r="BM389" s="427"/>
      <c r="BN389" s="427"/>
      <c r="BO389" s="427"/>
      <c r="BP389" s="427"/>
    </row>
    <row r="390" spans="31:68" ht="11.25">
      <c r="AE390" s="427"/>
      <c r="AF390" s="427"/>
      <c r="AG390" s="440"/>
      <c r="AH390" s="427"/>
      <c r="AI390" s="427"/>
      <c r="AJ390" s="427"/>
      <c r="AK390" s="427"/>
      <c r="AL390" s="427"/>
      <c r="AM390" s="427"/>
      <c r="AN390" s="427"/>
      <c r="AO390" s="427"/>
      <c r="AP390" s="427"/>
      <c r="AQ390" s="427"/>
      <c r="AR390" s="427"/>
      <c r="AS390" s="427"/>
      <c r="AT390" s="427"/>
      <c r="AU390" s="427"/>
      <c r="AV390" s="427"/>
      <c r="AW390" s="427"/>
      <c r="AX390" s="427"/>
      <c r="AY390" s="427"/>
      <c r="AZ390" s="427"/>
      <c r="BA390" s="427"/>
      <c r="BB390" s="427"/>
      <c r="BC390" s="427"/>
      <c r="BD390" s="427"/>
      <c r="BE390" s="427"/>
      <c r="BF390" s="427"/>
      <c r="BG390" s="427"/>
      <c r="BH390" s="427"/>
      <c r="BI390" s="427"/>
      <c r="BJ390" s="427"/>
      <c r="BK390" s="427"/>
      <c r="BL390" s="427"/>
      <c r="BM390" s="427"/>
      <c r="BN390" s="427"/>
      <c r="BO390" s="427"/>
      <c r="BP390" s="427"/>
    </row>
    <row r="391" spans="31:68" ht="11.25">
      <c r="AE391" s="427"/>
      <c r="AF391" s="427"/>
      <c r="AG391" s="440"/>
      <c r="AH391" s="427"/>
      <c r="AI391" s="427"/>
      <c r="AJ391" s="427"/>
      <c r="AK391" s="427"/>
      <c r="AL391" s="427"/>
      <c r="AM391" s="427"/>
      <c r="AN391" s="427"/>
      <c r="AO391" s="427"/>
      <c r="AP391" s="427"/>
      <c r="AQ391" s="427"/>
      <c r="AR391" s="427"/>
      <c r="AS391" s="427"/>
      <c r="AT391" s="427"/>
      <c r="AU391" s="427"/>
      <c r="AV391" s="427"/>
      <c r="AW391" s="427"/>
      <c r="AX391" s="427"/>
      <c r="AY391" s="427"/>
      <c r="AZ391" s="427"/>
      <c r="BA391" s="427"/>
      <c r="BB391" s="427"/>
      <c r="BC391" s="427"/>
      <c r="BD391" s="427"/>
      <c r="BE391" s="427"/>
      <c r="BF391" s="427"/>
      <c r="BG391" s="427"/>
      <c r="BH391" s="427"/>
      <c r="BI391" s="427"/>
      <c r="BJ391" s="427"/>
      <c r="BK391" s="427"/>
      <c r="BL391" s="427"/>
      <c r="BM391" s="427"/>
      <c r="BN391" s="427"/>
      <c r="BO391" s="427"/>
      <c r="BP391" s="427"/>
    </row>
    <row r="392" spans="31:68" ht="11.25">
      <c r="AE392" s="427"/>
      <c r="AF392" s="427"/>
      <c r="AG392" s="440"/>
      <c r="AH392" s="427"/>
      <c r="AI392" s="427"/>
      <c r="AJ392" s="427"/>
      <c r="AK392" s="427"/>
      <c r="AL392" s="427"/>
      <c r="AM392" s="427"/>
      <c r="AN392" s="427"/>
      <c r="AO392" s="427"/>
      <c r="AP392" s="427"/>
      <c r="AQ392" s="427"/>
      <c r="AR392" s="427"/>
      <c r="AS392" s="427"/>
      <c r="AT392" s="427"/>
      <c r="AU392" s="427"/>
      <c r="AV392" s="427"/>
      <c r="AW392" s="427"/>
      <c r="AX392" s="427"/>
      <c r="AY392" s="427"/>
      <c r="AZ392" s="427"/>
      <c r="BA392" s="427"/>
      <c r="BB392" s="427"/>
      <c r="BC392" s="427"/>
      <c r="BD392" s="427"/>
      <c r="BE392" s="427"/>
      <c r="BF392" s="427"/>
      <c r="BG392" s="427"/>
      <c r="BH392" s="427"/>
      <c r="BI392" s="427"/>
      <c r="BJ392" s="427"/>
      <c r="BK392" s="427"/>
      <c r="BL392" s="427"/>
      <c r="BM392" s="427"/>
      <c r="BN392" s="427"/>
      <c r="BO392" s="427"/>
      <c r="BP392" s="427"/>
    </row>
    <row r="393" spans="31:68" ht="11.25">
      <c r="AE393" s="427"/>
      <c r="AF393" s="427"/>
      <c r="AG393" s="440"/>
      <c r="AH393" s="427"/>
      <c r="AI393" s="427"/>
      <c r="AJ393" s="427"/>
      <c r="AK393" s="427"/>
      <c r="AL393" s="427"/>
      <c r="AM393" s="427"/>
      <c r="AN393" s="427"/>
      <c r="AO393" s="427"/>
      <c r="AP393" s="427"/>
      <c r="AQ393" s="427"/>
      <c r="AR393" s="427"/>
      <c r="AS393" s="427"/>
      <c r="AT393" s="427"/>
      <c r="AU393" s="427"/>
      <c r="AV393" s="427"/>
      <c r="AW393" s="427"/>
      <c r="AX393" s="427"/>
      <c r="AY393" s="427"/>
      <c r="AZ393" s="427"/>
      <c r="BA393" s="427"/>
      <c r="BB393" s="427"/>
      <c r="BC393" s="427"/>
      <c r="BD393" s="427"/>
      <c r="BE393" s="427"/>
      <c r="BF393" s="427"/>
      <c r="BG393" s="427"/>
      <c r="BH393" s="427"/>
      <c r="BI393" s="427"/>
      <c r="BJ393" s="427"/>
      <c r="BK393" s="427"/>
      <c r="BL393" s="427"/>
      <c r="BM393" s="427"/>
      <c r="BN393" s="427"/>
      <c r="BO393" s="427"/>
      <c r="BP393" s="427"/>
    </row>
    <row r="394" spans="31:68" ht="11.25">
      <c r="AE394" s="427"/>
      <c r="AF394" s="427"/>
      <c r="AG394" s="440"/>
      <c r="AH394" s="427"/>
      <c r="AI394" s="427"/>
      <c r="AJ394" s="427"/>
      <c r="AK394" s="427"/>
      <c r="AL394" s="427"/>
      <c r="AM394" s="427"/>
      <c r="AN394" s="427"/>
      <c r="AO394" s="427"/>
      <c r="AP394" s="427"/>
      <c r="AQ394" s="427"/>
      <c r="AR394" s="427"/>
      <c r="AS394" s="427"/>
      <c r="AT394" s="427"/>
      <c r="AU394" s="427"/>
      <c r="AV394" s="427"/>
      <c r="AW394" s="427"/>
      <c r="AX394" s="427"/>
      <c r="AY394" s="427"/>
      <c r="AZ394" s="427"/>
      <c r="BA394" s="427"/>
      <c r="BB394" s="427"/>
      <c r="BC394" s="427"/>
      <c r="BD394" s="427"/>
      <c r="BE394" s="427"/>
      <c r="BF394" s="427"/>
      <c r="BG394" s="427"/>
      <c r="BH394" s="427"/>
      <c r="BI394" s="427"/>
      <c r="BJ394" s="427"/>
      <c r="BK394" s="427"/>
      <c r="BL394" s="427"/>
      <c r="BM394" s="427"/>
      <c r="BN394" s="427"/>
      <c r="BO394" s="427"/>
      <c r="BP394" s="427"/>
    </row>
    <row r="395" spans="31:68" ht="11.25">
      <c r="AE395" s="427"/>
      <c r="AF395" s="427"/>
      <c r="AG395" s="440"/>
      <c r="AH395" s="427"/>
      <c r="AI395" s="427"/>
      <c r="AJ395" s="427"/>
      <c r="AK395" s="427"/>
      <c r="AL395" s="427"/>
      <c r="AM395" s="427"/>
      <c r="AN395" s="427"/>
      <c r="AO395" s="427"/>
      <c r="AP395" s="427"/>
      <c r="AQ395" s="427"/>
      <c r="AR395" s="427"/>
      <c r="AS395" s="427"/>
      <c r="AT395" s="427"/>
      <c r="AU395" s="427"/>
      <c r="AV395" s="427"/>
      <c r="AW395" s="427"/>
      <c r="AX395" s="427"/>
      <c r="AY395" s="427"/>
      <c r="AZ395" s="427"/>
      <c r="BA395" s="427"/>
      <c r="BB395" s="427"/>
      <c r="BC395" s="427"/>
      <c r="BD395" s="427"/>
      <c r="BE395" s="427"/>
      <c r="BF395" s="427"/>
      <c r="BG395" s="427"/>
      <c r="BH395" s="427"/>
      <c r="BI395" s="427"/>
      <c r="BJ395" s="427"/>
      <c r="BK395" s="427"/>
      <c r="BL395" s="427"/>
      <c r="BM395" s="427"/>
      <c r="BN395" s="427"/>
      <c r="BO395" s="427"/>
      <c r="BP395" s="427"/>
    </row>
    <row r="396" spans="31:68" ht="11.25">
      <c r="AE396" s="427"/>
      <c r="AF396" s="427"/>
      <c r="AG396" s="440"/>
      <c r="AH396" s="427"/>
      <c r="AI396" s="427"/>
      <c r="AJ396" s="427"/>
      <c r="AK396" s="427"/>
      <c r="AL396" s="427"/>
      <c r="AM396" s="427"/>
      <c r="AN396" s="427"/>
      <c r="AO396" s="427"/>
      <c r="AP396" s="427"/>
      <c r="AQ396" s="427"/>
      <c r="AR396" s="427"/>
      <c r="AS396" s="427"/>
      <c r="AT396" s="427"/>
      <c r="AU396" s="427"/>
      <c r="AV396" s="427"/>
      <c r="AW396" s="427"/>
      <c r="AX396" s="427"/>
      <c r="AY396" s="427"/>
      <c r="AZ396" s="427"/>
      <c r="BA396" s="427"/>
      <c r="BB396" s="427"/>
      <c r="BC396" s="427"/>
      <c r="BD396" s="427"/>
      <c r="BE396" s="427"/>
      <c r="BF396" s="427"/>
      <c r="BG396" s="427"/>
      <c r="BH396" s="427"/>
      <c r="BI396" s="427"/>
      <c r="BJ396" s="427"/>
      <c r="BK396" s="427"/>
      <c r="BL396" s="427"/>
      <c r="BM396" s="427"/>
      <c r="BN396" s="427"/>
      <c r="BO396" s="427"/>
      <c r="BP396" s="427"/>
    </row>
    <row r="397" spans="31:68" ht="11.25">
      <c r="AE397" s="427"/>
      <c r="AF397" s="427"/>
      <c r="AG397" s="440"/>
      <c r="AH397" s="427"/>
      <c r="AI397" s="427"/>
      <c r="AJ397" s="427"/>
      <c r="AK397" s="427"/>
      <c r="AL397" s="427"/>
      <c r="AM397" s="427"/>
      <c r="AN397" s="427"/>
      <c r="AO397" s="427"/>
      <c r="AP397" s="427"/>
      <c r="AQ397" s="427"/>
      <c r="AR397" s="427"/>
      <c r="AS397" s="427"/>
      <c r="AT397" s="427"/>
      <c r="AU397" s="427"/>
      <c r="AV397" s="427"/>
      <c r="AW397" s="427"/>
      <c r="AX397" s="427"/>
      <c r="AY397" s="427"/>
      <c r="AZ397" s="427"/>
      <c r="BA397" s="427"/>
      <c r="BB397" s="427"/>
      <c r="BC397" s="427"/>
      <c r="BD397" s="427"/>
      <c r="BE397" s="427"/>
      <c r="BF397" s="427"/>
      <c r="BG397" s="427"/>
      <c r="BH397" s="427"/>
      <c r="BI397" s="427"/>
      <c r="BJ397" s="427"/>
      <c r="BK397" s="427"/>
      <c r="BL397" s="427"/>
      <c r="BM397" s="427"/>
      <c r="BN397" s="427"/>
      <c r="BO397" s="427"/>
      <c r="BP397" s="427"/>
    </row>
    <row r="398" spans="31:68" ht="11.25">
      <c r="AE398" s="427"/>
      <c r="AF398" s="427"/>
      <c r="AG398" s="440"/>
      <c r="AH398" s="427"/>
      <c r="AI398" s="427"/>
      <c r="AJ398" s="427"/>
      <c r="AK398" s="427"/>
      <c r="AL398" s="427"/>
      <c r="AM398" s="427"/>
      <c r="AN398" s="427"/>
      <c r="AO398" s="427"/>
      <c r="AP398" s="427"/>
      <c r="AQ398" s="427"/>
      <c r="AR398" s="427"/>
      <c r="AS398" s="427"/>
      <c r="AT398" s="427"/>
      <c r="AU398" s="427"/>
      <c r="AV398" s="427"/>
      <c r="AW398" s="427"/>
      <c r="AX398" s="427"/>
      <c r="AY398" s="427"/>
      <c r="AZ398" s="427"/>
      <c r="BA398" s="427"/>
      <c r="BB398" s="427"/>
      <c r="BC398" s="427"/>
      <c r="BD398" s="427"/>
      <c r="BE398" s="427"/>
      <c r="BF398" s="427"/>
      <c r="BG398" s="427"/>
      <c r="BH398" s="427"/>
      <c r="BI398" s="427"/>
      <c r="BJ398" s="427"/>
      <c r="BK398" s="427"/>
      <c r="BL398" s="427"/>
      <c r="BM398" s="427"/>
      <c r="BN398" s="427"/>
      <c r="BO398" s="427"/>
      <c r="BP398" s="427"/>
    </row>
    <row r="399" spans="31:68" ht="11.25">
      <c r="AE399" s="427"/>
      <c r="AF399" s="427"/>
      <c r="AG399" s="440"/>
      <c r="AH399" s="427"/>
      <c r="AI399" s="427"/>
      <c r="AJ399" s="427"/>
      <c r="AK399" s="427"/>
      <c r="AL399" s="427"/>
      <c r="AM399" s="427"/>
      <c r="AN399" s="427"/>
      <c r="AO399" s="427"/>
      <c r="AP399" s="427"/>
      <c r="AQ399" s="427"/>
      <c r="AR399" s="427"/>
      <c r="AS399" s="427"/>
      <c r="AT399" s="427"/>
      <c r="AU399" s="427"/>
      <c r="AV399" s="427"/>
      <c r="AW399" s="427"/>
      <c r="AX399" s="427"/>
      <c r="AY399" s="427"/>
      <c r="AZ399" s="427"/>
      <c r="BA399" s="427"/>
      <c r="BB399" s="427"/>
      <c r="BC399" s="427"/>
      <c r="BD399" s="427"/>
      <c r="BE399" s="427"/>
      <c r="BF399" s="427"/>
      <c r="BG399" s="427"/>
      <c r="BH399" s="427"/>
      <c r="BI399" s="427"/>
      <c r="BJ399" s="427"/>
      <c r="BK399" s="427"/>
      <c r="BL399" s="427"/>
      <c r="BM399" s="427"/>
      <c r="BN399" s="427"/>
      <c r="BO399" s="427"/>
      <c r="BP399" s="427"/>
    </row>
    <row r="400" spans="31:68" ht="11.25">
      <c r="AE400" s="427"/>
      <c r="AF400" s="427"/>
      <c r="AG400" s="440"/>
      <c r="AH400" s="427"/>
      <c r="AI400" s="427"/>
      <c r="AJ400" s="427"/>
      <c r="AK400" s="427"/>
      <c r="AL400" s="427"/>
      <c r="AM400" s="427"/>
      <c r="AN400" s="427"/>
      <c r="AO400" s="427"/>
      <c r="AP400" s="427"/>
      <c r="AQ400" s="427"/>
      <c r="AR400" s="427"/>
      <c r="AS400" s="427"/>
      <c r="AT400" s="427"/>
      <c r="AU400" s="427"/>
      <c r="AV400" s="427"/>
      <c r="AW400" s="427"/>
      <c r="AX400" s="427"/>
      <c r="AY400" s="427"/>
      <c r="AZ400" s="427"/>
      <c r="BA400" s="427"/>
      <c r="BB400" s="427"/>
      <c r="BC400" s="427"/>
      <c r="BD400" s="427"/>
      <c r="BE400" s="427"/>
      <c r="BF400" s="427"/>
      <c r="BG400" s="427"/>
      <c r="BH400" s="427"/>
      <c r="BI400" s="427"/>
      <c r="BJ400" s="427"/>
      <c r="BK400" s="427"/>
      <c r="BL400" s="427"/>
      <c r="BM400" s="427"/>
      <c r="BN400" s="427"/>
      <c r="BO400" s="427"/>
      <c r="BP400" s="427"/>
    </row>
    <row r="401" spans="31:68" ht="11.25">
      <c r="AE401" s="427"/>
      <c r="AF401" s="427"/>
      <c r="AG401" s="440"/>
      <c r="AH401" s="427"/>
      <c r="AI401" s="427"/>
      <c r="AJ401" s="427"/>
      <c r="AK401" s="427"/>
      <c r="AL401" s="427"/>
      <c r="AM401" s="427"/>
      <c r="AN401" s="427"/>
      <c r="AO401" s="427"/>
      <c r="AP401" s="427"/>
      <c r="AQ401" s="427"/>
      <c r="AR401" s="427"/>
      <c r="AS401" s="427"/>
      <c r="AT401" s="427"/>
      <c r="AU401" s="427"/>
      <c r="AV401" s="427"/>
      <c r="AW401" s="427"/>
      <c r="AX401" s="427"/>
      <c r="AY401" s="427"/>
      <c r="AZ401" s="427"/>
      <c r="BA401" s="427"/>
      <c r="BB401" s="427"/>
      <c r="BC401" s="427"/>
      <c r="BD401" s="427"/>
      <c r="BE401" s="427"/>
      <c r="BF401" s="427"/>
      <c r="BG401" s="427"/>
      <c r="BH401" s="427"/>
      <c r="BI401" s="427"/>
      <c r="BJ401" s="427"/>
      <c r="BK401" s="427"/>
      <c r="BL401" s="427"/>
      <c r="BM401" s="427"/>
      <c r="BN401" s="427"/>
      <c r="BO401" s="427"/>
      <c r="BP401" s="427"/>
    </row>
    <row r="402" spans="31:68" ht="11.25">
      <c r="AE402" s="427"/>
      <c r="AF402" s="427"/>
      <c r="AG402" s="440"/>
      <c r="AH402" s="427"/>
      <c r="AI402" s="427"/>
      <c r="AJ402" s="427"/>
      <c r="AK402" s="427"/>
      <c r="AL402" s="427"/>
      <c r="AM402" s="427"/>
      <c r="AN402" s="427"/>
      <c r="AO402" s="427"/>
      <c r="AP402" s="427"/>
      <c r="AQ402" s="427"/>
      <c r="AR402" s="427"/>
      <c r="AS402" s="427"/>
      <c r="AT402" s="427"/>
      <c r="AU402" s="427"/>
      <c r="AV402" s="427"/>
      <c r="AW402" s="427"/>
      <c r="AX402" s="427"/>
      <c r="AY402" s="427"/>
      <c r="AZ402" s="427"/>
      <c r="BA402" s="427"/>
      <c r="BB402" s="427"/>
      <c r="BC402" s="427"/>
      <c r="BD402" s="427"/>
      <c r="BE402" s="427"/>
      <c r="BF402" s="427"/>
      <c r="BG402" s="427"/>
      <c r="BH402" s="427"/>
      <c r="BI402" s="427"/>
      <c r="BJ402" s="427"/>
      <c r="BK402" s="427"/>
      <c r="BL402" s="427"/>
      <c r="BM402" s="427"/>
      <c r="BN402" s="427"/>
      <c r="BO402" s="427"/>
      <c r="BP402" s="427"/>
    </row>
    <row r="403" spans="31:68" ht="11.25">
      <c r="AE403" s="427"/>
      <c r="AF403" s="427"/>
      <c r="AG403" s="440"/>
      <c r="AH403" s="427"/>
      <c r="AI403" s="427"/>
      <c r="AJ403" s="427"/>
      <c r="AK403" s="427"/>
      <c r="AL403" s="427"/>
      <c r="AM403" s="427"/>
      <c r="AN403" s="427"/>
      <c r="AO403" s="427"/>
      <c r="AP403" s="427"/>
      <c r="AQ403" s="427"/>
      <c r="AR403" s="427"/>
      <c r="AS403" s="427"/>
      <c r="AT403" s="427"/>
      <c r="AU403" s="427"/>
      <c r="AV403" s="427"/>
      <c r="AW403" s="427"/>
      <c r="AX403" s="427"/>
      <c r="AY403" s="427"/>
      <c r="AZ403" s="427"/>
      <c r="BA403" s="427"/>
      <c r="BB403" s="427"/>
      <c r="BC403" s="427"/>
      <c r="BD403" s="427"/>
      <c r="BE403" s="427"/>
      <c r="BF403" s="427"/>
      <c r="BG403" s="427"/>
      <c r="BH403" s="427"/>
      <c r="BI403" s="427"/>
      <c r="BJ403" s="427"/>
      <c r="BK403" s="427"/>
      <c r="BL403" s="427"/>
      <c r="BM403" s="427"/>
      <c r="BN403" s="427"/>
      <c r="BO403" s="427"/>
      <c r="BP403" s="427"/>
    </row>
    <row r="404" spans="31:68" ht="11.25">
      <c r="AE404" s="427"/>
      <c r="AF404" s="427"/>
      <c r="AG404" s="440"/>
      <c r="AH404" s="427"/>
      <c r="AI404" s="427"/>
      <c r="AJ404" s="427"/>
      <c r="AK404" s="427"/>
      <c r="AL404" s="427"/>
      <c r="AM404" s="427"/>
      <c r="AN404" s="427"/>
      <c r="AO404" s="427"/>
      <c r="AP404" s="427"/>
      <c r="AQ404" s="427"/>
      <c r="AR404" s="427"/>
      <c r="AS404" s="427"/>
      <c r="AT404" s="427"/>
      <c r="AU404" s="427"/>
      <c r="AV404" s="427"/>
      <c r="AW404" s="427"/>
      <c r="AX404" s="427"/>
      <c r="AY404" s="427"/>
      <c r="AZ404" s="427"/>
      <c r="BA404" s="427"/>
      <c r="BB404" s="427"/>
      <c r="BC404" s="427"/>
      <c r="BD404" s="427"/>
      <c r="BE404" s="427"/>
      <c r="BF404" s="427"/>
      <c r="BG404" s="427"/>
      <c r="BH404" s="427"/>
      <c r="BI404" s="427"/>
      <c r="BJ404" s="427"/>
      <c r="BK404" s="427"/>
      <c r="BL404" s="427"/>
      <c r="BM404" s="427"/>
      <c r="BN404" s="427"/>
      <c r="BO404" s="427"/>
      <c r="BP404" s="427"/>
    </row>
    <row r="405" spans="31:68" ht="11.25">
      <c r="AE405" s="427"/>
      <c r="AF405" s="427"/>
      <c r="AG405" s="440"/>
      <c r="AH405" s="427"/>
      <c r="AI405" s="427"/>
      <c r="AJ405" s="427"/>
      <c r="AK405" s="427"/>
      <c r="AL405" s="427"/>
      <c r="AM405" s="427"/>
      <c r="AN405" s="427"/>
      <c r="AO405" s="427"/>
      <c r="AP405" s="427"/>
      <c r="AQ405" s="427"/>
      <c r="AR405" s="427"/>
      <c r="AS405" s="427"/>
      <c r="AT405" s="427"/>
      <c r="AU405" s="427"/>
      <c r="AV405" s="427"/>
      <c r="AW405" s="427"/>
      <c r="AX405" s="427"/>
      <c r="AY405" s="427"/>
      <c r="AZ405" s="427"/>
      <c r="BA405" s="427"/>
      <c r="BB405" s="427"/>
      <c r="BC405" s="427"/>
      <c r="BD405" s="427"/>
      <c r="BE405" s="427"/>
      <c r="BF405" s="427"/>
      <c r="BG405" s="427"/>
      <c r="BH405" s="427"/>
      <c r="BI405" s="427"/>
      <c r="BJ405" s="427"/>
      <c r="BK405" s="427"/>
      <c r="BL405" s="427"/>
      <c r="BM405" s="427"/>
      <c r="BN405" s="427"/>
      <c r="BO405" s="427"/>
      <c r="BP405" s="427"/>
    </row>
    <row r="406" spans="31:68" ht="11.25">
      <c r="AE406" s="427"/>
      <c r="AF406" s="427"/>
      <c r="AG406" s="440"/>
      <c r="AH406" s="427"/>
      <c r="AI406" s="427"/>
      <c r="AJ406" s="427"/>
      <c r="AK406" s="427"/>
      <c r="AL406" s="427"/>
      <c r="AM406" s="427"/>
      <c r="AN406" s="427"/>
      <c r="AO406" s="427"/>
      <c r="AP406" s="427"/>
      <c r="AQ406" s="427"/>
      <c r="AR406" s="427"/>
      <c r="AS406" s="427"/>
      <c r="AT406" s="427"/>
      <c r="AU406" s="427"/>
      <c r="AV406" s="427"/>
      <c r="AW406" s="427"/>
      <c r="AX406" s="427"/>
      <c r="AY406" s="427"/>
      <c r="AZ406" s="427"/>
      <c r="BA406" s="427"/>
      <c r="BB406" s="427"/>
      <c r="BC406" s="427"/>
      <c r="BD406" s="427"/>
      <c r="BE406" s="427"/>
      <c r="BF406" s="427"/>
      <c r="BG406" s="427"/>
      <c r="BH406" s="427"/>
      <c r="BI406" s="427"/>
      <c r="BJ406" s="427"/>
      <c r="BK406" s="427"/>
      <c r="BL406" s="427"/>
      <c r="BM406" s="427"/>
      <c r="BN406" s="427"/>
      <c r="BO406" s="427"/>
      <c r="BP406" s="427"/>
    </row>
    <row r="407" spans="31:68" ht="11.25">
      <c r="AE407" s="427"/>
      <c r="AF407" s="427"/>
      <c r="AG407" s="440"/>
      <c r="AH407" s="427"/>
      <c r="AI407" s="427"/>
      <c r="AJ407" s="427"/>
      <c r="AK407" s="427"/>
      <c r="AL407" s="427"/>
      <c r="AM407" s="427"/>
      <c r="AN407" s="427"/>
      <c r="AO407" s="427"/>
      <c r="AP407" s="427"/>
      <c r="AQ407" s="427"/>
      <c r="AR407" s="427"/>
      <c r="AS407" s="427"/>
      <c r="AT407" s="427"/>
      <c r="AU407" s="427"/>
      <c r="AV407" s="427"/>
      <c r="AW407" s="427"/>
      <c r="AX407" s="427"/>
      <c r="AY407" s="427"/>
      <c r="AZ407" s="427"/>
      <c r="BA407" s="427"/>
      <c r="BB407" s="427"/>
      <c r="BC407" s="427"/>
      <c r="BD407" s="427"/>
      <c r="BE407" s="427"/>
      <c r="BF407" s="427"/>
      <c r="BG407" s="427"/>
      <c r="BH407" s="427"/>
      <c r="BI407" s="427"/>
      <c r="BJ407" s="427"/>
      <c r="BK407" s="427"/>
      <c r="BL407" s="427"/>
      <c r="BM407" s="427"/>
      <c r="BN407" s="427"/>
      <c r="BO407" s="427"/>
      <c r="BP407" s="427"/>
    </row>
    <row r="408" spans="31:68" ht="11.25">
      <c r="AE408" s="427"/>
      <c r="AF408" s="427"/>
      <c r="AG408" s="440"/>
      <c r="AH408" s="427"/>
      <c r="AI408" s="427"/>
      <c r="AJ408" s="427"/>
      <c r="AK408" s="427"/>
      <c r="AL408" s="427"/>
      <c r="AM408" s="427"/>
      <c r="AN408" s="427"/>
      <c r="AO408" s="427"/>
      <c r="AP408" s="427"/>
      <c r="AQ408" s="427"/>
      <c r="AR408" s="427"/>
      <c r="AS408" s="427"/>
      <c r="AT408" s="427"/>
      <c r="AU408" s="427"/>
      <c r="AV408" s="427"/>
      <c r="AW408" s="427"/>
      <c r="AX408" s="427"/>
      <c r="AY408" s="427"/>
      <c r="AZ408" s="427"/>
      <c r="BA408" s="427"/>
      <c r="BB408" s="427"/>
      <c r="BC408" s="427"/>
      <c r="BD408" s="427"/>
      <c r="BE408" s="427"/>
      <c r="BF408" s="427"/>
      <c r="BG408" s="427"/>
      <c r="BH408" s="427"/>
      <c r="BI408" s="427"/>
      <c r="BJ408" s="427"/>
      <c r="BK408" s="427"/>
      <c r="BL408" s="427"/>
      <c r="BM408" s="427"/>
      <c r="BN408" s="427"/>
      <c r="BO408" s="427"/>
      <c r="BP408" s="427"/>
    </row>
    <row r="409" spans="31:68" ht="11.25">
      <c r="AE409" s="427"/>
      <c r="AF409" s="427"/>
      <c r="AG409" s="440"/>
      <c r="AH409" s="427"/>
      <c r="AI409" s="427"/>
      <c r="AJ409" s="427"/>
      <c r="AK409" s="427"/>
      <c r="AL409" s="427"/>
      <c r="AM409" s="427"/>
      <c r="AN409" s="427"/>
      <c r="AO409" s="427"/>
      <c r="AP409" s="427"/>
      <c r="AQ409" s="427"/>
      <c r="AR409" s="427"/>
      <c r="AS409" s="427"/>
      <c r="AT409" s="427"/>
      <c r="AU409" s="427"/>
      <c r="AV409" s="427"/>
      <c r="AW409" s="427"/>
      <c r="AX409" s="427"/>
      <c r="AY409" s="427"/>
      <c r="AZ409" s="427"/>
      <c r="BA409" s="427"/>
      <c r="BB409" s="427"/>
      <c r="BC409" s="427"/>
      <c r="BD409" s="427"/>
      <c r="BE409" s="427"/>
      <c r="BF409" s="427"/>
      <c r="BG409" s="427"/>
      <c r="BH409" s="427"/>
      <c r="BI409" s="427"/>
      <c r="BJ409" s="427"/>
      <c r="BK409" s="427"/>
      <c r="BL409" s="427"/>
      <c r="BM409" s="427"/>
      <c r="BN409" s="427"/>
      <c r="BO409" s="427"/>
      <c r="BP409" s="427"/>
    </row>
    <row r="410" spans="31:68" ht="11.25">
      <c r="AE410" s="427"/>
      <c r="AF410" s="427"/>
      <c r="AG410" s="440"/>
      <c r="AH410" s="427"/>
      <c r="AI410" s="427"/>
      <c r="AJ410" s="427"/>
      <c r="AK410" s="427"/>
      <c r="AL410" s="427"/>
      <c r="AM410" s="427"/>
      <c r="AN410" s="427"/>
      <c r="AO410" s="427"/>
      <c r="AP410" s="427"/>
      <c r="AQ410" s="427"/>
      <c r="AR410" s="427"/>
      <c r="AS410" s="427"/>
      <c r="AT410" s="427"/>
      <c r="AU410" s="427"/>
      <c r="AV410" s="427"/>
      <c r="AW410" s="427"/>
      <c r="AX410" s="427"/>
      <c r="AY410" s="427"/>
      <c r="AZ410" s="427"/>
      <c r="BA410" s="427"/>
      <c r="BB410" s="427"/>
      <c r="BC410" s="427"/>
      <c r="BD410" s="427"/>
      <c r="BE410" s="427"/>
      <c r="BF410" s="427"/>
      <c r="BG410" s="427"/>
      <c r="BH410" s="427"/>
      <c r="BI410" s="427"/>
      <c r="BJ410" s="427"/>
      <c r="BK410" s="427"/>
      <c r="BL410" s="427"/>
      <c r="BM410" s="427"/>
      <c r="BN410" s="427"/>
      <c r="BO410" s="427"/>
      <c r="BP410" s="427"/>
    </row>
    <row r="411" spans="31:68" ht="11.25">
      <c r="AE411" s="427"/>
      <c r="AF411" s="427"/>
      <c r="AG411" s="440"/>
      <c r="AH411" s="427"/>
      <c r="AI411" s="427"/>
      <c r="AJ411" s="427"/>
      <c r="AK411" s="427"/>
      <c r="AL411" s="427"/>
      <c r="AM411" s="427"/>
      <c r="AN411" s="427"/>
      <c r="AO411" s="427"/>
      <c r="AP411" s="427"/>
      <c r="AQ411" s="427"/>
      <c r="AR411" s="427"/>
      <c r="AS411" s="427"/>
      <c r="AT411" s="427"/>
      <c r="AU411" s="427"/>
      <c r="AV411" s="427"/>
      <c r="AW411" s="427"/>
      <c r="AX411" s="427"/>
      <c r="AY411" s="427"/>
      <c r="AZ411" s="427"/>
      <c r="BA411" s="427"/>
      <c r="BB411" s="427"/>
      <c r="BC411" s="427"/>
      <c r="BD411" s="427"/>
      <c r="BE411" s="427"/>
      <c r="BF411" s="427"/>
      <c r="BG411" s="427"/>
      <c r="BH411" s="427"/>
      <c r="BI411" s="427"/>
      <c r="BJ411" s="427"/>
      <c r="BK411" s="427"/>
      <c r="BL411" s="427"/>
      <c r="BM411" s="427"/>
      <c r="BN411" s="427"/>
      <c r="BO411" s="427"/>
      <c r="BP411" s="427"/>
    </row>
    <row r="412" spans="31:68" ht="11.25">
      <c r="AE412" s="427"/>
      <c r="AF412" s="427"/>
      <c r="AG412" s="440"/>
      <c r="AH412" s="427"/>
      <c r="AI412" s="427"/>
      <c r="AJ412" s="427"/>
      <c r="AK412" s="427"/>
      <c r="AL412" s="427"/>
      <c r="AM412" s="427"/>
      <c r="AN412" s="427"/>
      <c r="AO412" s="427"/>
      <c r="AP412" s="427"/>
      <c r="AQ412" s="427"/>
      <c r="AR412" s="427"/>
      <c r="AS412" s="427"/>
      <c r="AT412" s="427"/>
      <c r="AU412" s="427"/>
      <c r="AV412" s="427"/>
      <c r="AW412" s="427"/>
      <c r="AX412" s="427"/>
      <c r="AY412" s="427"/>
      <c r="AZ412" s="427"/>
      <c r="BA412" s="427"/>
      <c r="BB412" s="427"/>
      <c r="BC412" s="427"/>
      <c r="BD412" s="427"/>
      <c r="BE412" s="427"/>
      <c r="BF412" s="427"/>
      <c r="BG412" s="427"/>
      <c r="BH412" s="427"/>
      <c r="BI412" s="427"/>
      <c r="BJ412" s="427"/>
      <c r="BK412" s="427"/>
      <c r="BL412" s="427"/>
      <c r="BM412" s="427"/>
      <c r="BN412" s="427"/>
      <c r="BO412" s="427"/>
      <c r="BP412" s="427"/>
    </row>
    <row r="413" spans="31:68" ht="11.25">
      <c r="AE413" s="427"/>
      <c r="AF413" s="427"/>
      <c r="AG413" s="440"/>
      <c r="AH413" s="427"/>
      <c r="AI413" s="427"/>
      <c r="AJ413" s="427"/>
      <c r="AK413" s="427"/>
      <c r="AL413" s="427"/>
      <c r="AM413" s="427"/>
      <c r="AN413" s="427"/>
      <c r="AO413" s="427"/>
      <c r="AP413" s="427"/>
      <c r="AQ413" s="427"/>
      <c r="AR413" s="427"/>
      <c r="AS413" s="427"/>
      <c r="AT413" s="427"/>
      <c r="AU413" s="427"/>
      <c r="AV413" s="427"/>
      <c r="AW413" s="427"/>
      <c r="AX413" s="427"/>
      <c r="AY413" s="427"/>
      <c r="AZ413" s="427"/>
      <c r="BA413" s="427"/>
      <c r="BB413" s="427"/>
      <c r="BC413" s="427"/>
      <c r="BD413" s="427"/>
      <c r="BE413" s="427"/>
      <c r="BF413" s="427"/>
      <c r="BG413" s="427"/>
      <c r="BH413" s="427"/>
      <c r="BI413" s="427"/>
      <c r="BJ413" s="427"/>
      <c r="BK413" s="427"/>
      <c r="BL413" s="427"/>
      <c r="BM413" s="427"/>
      <c r="BN413" s="427"/>
      <c r="BO413" s="427"/>
      <c r="BP413" s="427"/>
    </row>
    <row r="414" spans="31:68" ht="11.25">
      <c r="AE414" s="427"/>
      <c r="AF414" s="427"/>
      <c r="AG414" s="440"/>
      <c r="AH414" s="427"/>
      <c r="AI414" s="427"/>
      <c r="AJ414" s="427"/>
      <c r="AK414" s="427"/>
      <c r="AL414" s="427"/>
      <c r="AM414" s="427"/>
      <c r="AN414" s="427"/>
      <c r="AO414" s="427"/>
      <c r="AP414" s="427"/>
      <c r="AQ414" s="427"/>
      <c r="AR414" s="427"/>
      <c r="AS414" s="427"/>
      <c r="AT414" s="427"/>
      <c r="AU414" s="427"/>
      <c r="AV414" s="427"/>
      <c r="AW414" s="427"/>
      <c r="AX414" s="427"/>
      <c r="AY414" s="427"/>
      <c r="AZ414" s="427"/>
      <c r="BA414" s="427"/>
      <c r="BB414" s="427"/>
      <c r="BC414" s="427"/>
      <c r="BD414" s="427"/>
      <c r="BE414" s="427"/>
      <c r="BF414" s="427"/>
      <c r="BG414" s="427"/>
      <c r="BH414" s="427"/>
      <c r="BI414" s="427"/>
      <c r="BJ414" s="427"/>
      <c r="BK414" s="427"/>
      <c r="BL414" s="427"/>
      <c r="BM414" s="427"/>
      <c r="BN414" s="427"/>
      <c r="BO414" s="427"/>
      <c r="BP414" s="427"/>
    </row>
    <row r="415" spans="31:68" ht="11.25">
      <c r="AE415" s="427"/>
      <c r="AF415" s="427"/>
      <c r="AG415" s="440"/>
      <c r="AH415" s="427"/>
      <c r="AI415" s="427"/>
      <c r="AJ415" s="427"/>
      <c r="AK415" s="427"/>
      <c r="AL415" s="427"/>
      <c r="AM415" s="427"/>
      <c r="AN415" s="427"/>
      <c r="AO415" s="427"/>
      <c r="AP415" s="427"/>
      <c r="AQ415" s="427"/>
      <c r="AR415" s="427"/>
      <c r="AS415" s="427"/>
      <c r="AT415" s="427"/>
      <c r="AU415" s="427"/>
      <c r="AV415" s="427"/>
      <c r="AW415" s="427"/>
      <c r="AX415" s="427"/>
      <c r="AY415" s="427"/>
      <c r="AZ415" s="427"/>
      <c r="BA415" s="427"/>
      <c r="BB415" s="427"/>
      <c r="BC415" s="427"/>
      <c r="BD415" s="427"/>
      <c r="BE415" s="427"/>
      <c r="BF415" s="427"/>
      <c r="BG415" s="427"/>
      <c r="BH415" s="427"/>
      <c r="BI415" s="427"/>
      <c r="BJ415" s="427"/>
      <c r="BK415" s="427"/>
      <c r="BL415" s="427"/>
      <c r="BM415" s="427"/>
      <c r="BN415" s="427"/>
      <c r="BO415" s="427"/>
      <c r="BP415" s="427"/>
    </row>
    <row r="416" spans="31:68" ht="11.25">
      <c r="AE416" s="427"/>
      <c r="AF416" s="427"/>
      <c r="AG416" s="440"/>
      <c r="AH416" s="427"/>
      <c r="AI416" s="427"/>
      <c r="AJ416" s="427"/>
      <c r="AK416" s="427"/>
      <c r="AL416" s="427"/>
      <c r="AM416" s="427"/>
      <c r="AN416" s="427"/>
      <c r="AO416" s="427"/>
      <c r="AP416" s="427"/>
      <c r="AQ416" s="427"/>
      <c r="AR416" s="427"/>
      <c r="AS416" s="427"/>
      <c r="AT416" s="427"/>
      <c r="AU416" s="427"/>
      <c r="AV416" s="427"/>
      <c r="AW416" s="427"/>
      <c r="AX416" s="427"/>
      <c r="AY416" s="427"/>
      <c r="AZ416" s="427"/>
      <c r="BA416" s="427"/>
      <c r="BB416" s="427"/>
      <c r="BC416" s="427"/>
      <c r="BD416" s="427"/>
      <c r="BE416" s="427"/>
      <c r="BF416" s="427"/>
      <c r="BG416" s="427"/>
      <c r="BH416" s="427"/>
      <c r="BI416" s="427"/>
      <c r="BJ416" s="427"/>
      <c r="BK416" s="427"/>
      <c r="BL416" s="427"/>
      <c r="BM416" s="427"/>
      <c r="BN416" s="427"/>
      <c r="BO416" s="427"/>
      <c r="BP416" s="427"/>
    </row>
    <row r="417" spans="31:68" ht="11.25">
      <c r="AE417" s="427"/>
      <c r="AF417" s="427"/>
      <c r="AG417" s="440"/>
      <c r="AH417" s="427"/>
      <c r="AI417" s="427"/>
      <c r="AJ417" s="427"/>
      <c r="AK417" s="427"/>
      <c r="AL417" s="427"/>
      <c r="AM417" s="427"/>
      <c r="AN417" s="427"/>
      <c r="AO417" s="427"/>
      <c r="AP417" s="427"/>
      <c r="AQ417" s="427"/>
      <c r="AR417" s="427"/>
      <c r="AS417" s="427"/>
      <c r="AT417" s="427"/>
      <c r="AU417" s="427"/>
      <c r="AV417" s="427"/>
      <c r="AW417" s="427"/>
      <c r="AX417" s="427"/>
      <c r="AY417" s="427"/>
      <c r="AZ417" s="427"/>
      <c r="BA417" s="427"/>
      <c r="BB417" s="427"/>
      <c r="BC417" s="427"/>
      <c r="BD417" s="427"/>
      <c r="BE417" s="427"/>
      <c r="BF417" s="427"/>
      <c r="BG417" s="427"/>
      <c r="BH417" s="427"/>
      <c r="BI417" s="427"/>
      <c r="BJ417" s="427"/>
      <c r="BK417" s="427"/>
      <c r="BL417" s="427"/>
      <c r="BM417" s="427"/>
      <c r="BN417" s="427"/>
      <c r="BO417" s="427"/>
      <c r="BP417" s="427"/>
    </row>
    <row r="418" spans="31:68" ht="11.25">
      <c r="AE418" s="427"/>
      <c r="AF418" s="427"/>
      <c r="AG418" s="440"/>
      <c r="AH418" s="427"/>
      <c r="AI418" s="427"/>
      <c r="AJ418" s="427"/>
      <c r="AK418" s="427"/>
      <c r="AL418" s="427"/>
      <c r="AM418" s="427"/>
      <c r="AN418" s="427"/>
      <c r="AO418" s="427"/>
      <c r="AP418" s="427"/>
      <c r="AQ418" s="427"/>
      <c r="AR418" s="427"/>
      <c r="AS418" s="427"/>
      <c r="AT418" s="427"/>
      <c r="AU418" s="427"/>
      <c r="AV418" s="427"/>
      <c r="AW418" s="427"/>
      <c r="AX418" s="427"/>
      <c r="AY418" s="427"/>
      <c r="AZ418" s="427"/>
      <c r="BA418" s="427"/>
      <c r="BB418" s="427"/>
      <c r="BC418" s="427"/>
      <c r="BD418" s="427"/>
      <c r="BE418" s="427"/>
      <c r="BF418" s="427"/>
      <c r="BG418" s="427"/>
      <c r="BH418" s="427"/>
      <c r="BI418" s="427"/>
      <c r="BJ418" s="427"/>
      <c r="BK418" s="427"/>
      <c r="BL418" s="427"/>
      <c r="BM418" s="427"/>
      <c r="BN418" s="427"/>
      <c r="BO418" s="427"/>
      <c r="BP418" s="427"/>
    </row>
    <row r="419" spans="31:68" ht="11.25">
      <c r="AE419" s="427"/>
      <c r="AF419" s="427"/>
      <c r="AG419" s="440"/>
      <c r="AH419" s="427"/>
      <c r="AI419" s="427"/>
      <c r="AJ419" s="427"/>
      <c r="AK419" s="427"/>
      <c r="AL419" s="427"/>
      <c r="AM419" s="427"/>
      <c r="AN419" s="427"/>
      <c r="AO419" s="427"/>
      <c r="AP419" s="427"/>
      <c r="AQ419" s="427"/>
      <c r="AR419" s="427"/>
      <c r="AS419" s="427"/>
      <c r="AT419" s="427"/>
      <c r="AU419" s="427"/>
      <c r="AV419" s="427"/>
      <c r="AW419" s="427"/>
      <c r="AX419" s="427"/>
      <c r="AY419" s="427"/>
      <c r="AZ419" s="427"/>
      <c r="BA419" s="427"/>
      <c r="BB419" s="427"/>
      <c r="BC419" s="427"/>
      <c r="BD419" s="427"/>
      <c r="BE419" s="427"/>
      <c r="BF419" s="427"/>
      <c r="BG419" s="427"/>
      <c r="BH419" s="427"/>
      <c r="BI419" s="427"/>
      <c r="BJ419" s="427"/>
      <c r="BK419" s="427"/>
      <c r="BL419" s="427"/>
      <c r="BM419" s="427"/>
      <c r="BN419" s="427"/>
      <c r="BO419" s="427"/>
      <c r="BP419" s="427"/>
    </row>
    <row r="420" spans="31:68" ht="11.25">
      <c r="AE420" s="427"/>
      <c r="AF420" s="427"/>
      <c r="AG420" s="440"/>
      <c r="AH420" s="427"/>
      <c r="AI420" s="427"/>
      <c r="AJ420" s="427"/>
      <c r="AK420" s="427"/>
      <c r="AL420" s="427"/>
      <c r="AM420" s="427"/>
      <c r="AN420" s="427"/>
      <c r="AO420" s="427"/>
      <c r="AP420" s="427"/>
      <c r="AQ420" s="427"/>
      <c r="AR420" s="427"/>
      <c r="AS420" s="427"/>
      <c r="AT420" s="427"/>
      <c r="AU420" s="427"/>
      <c r="AV420" s="427"/>
      <c r="AW420" s="427"/>
      <c r="AX420" s="427"/>
      <c r="AY420" s="427"/>
      <c r="AZ420" s="427"/>
      <c r="BA420" s="427"/>
      <c r="BB420" s="427"/>
      <c r="BC420" s="427"/>
      <c r="BD420" s="427"/>
      <c r="BE420" s="427"/>
      <c r="BF420" s="427"/>
      <c r="BG420" s="427"/>
      <c r="BH420" s="427"/>
      <c r="BI420" s="427"/>
      <c r="BJ420" s="427"/>
      <c r="BK420" s="427"/>
      <c r="BL420" s="427"/>
      <c r="BM420" s="427"/>
      <c r="BN420" s="427"/>
      <c r="BO420" s="427"/>
      <c r="BP420" s="427"/>
    </row>
    <row r="421" spans="31:68" ht="11.25">
      <c r="AE421" s="427"/>
      <c r="AF421" s="427"/>
      <c r="AG421" s="440"/>
      <c r="AH421" s="427"/>
      <c r="AI421" s="427"/>
      <c r="AJ421" s="427"/>
      <c r="AK421" s="427"/>
      <c r="AL421" s="427"/>
      <c r="AM421" s="427"/>
      <c r="AN421" s="427"/>
      <c r="AO421" s="427"/>
      <c r="AP421" s="427"/>
      <c r="AQ421" s="427"/>
      <c r="AR421" s="427"/>
      <c r="AS421" s="427"/>
      <c r="AT421" s="427"/>
      <c r="AU421" s="427"/>
      <c r="AV421" s="427"/>
      <c r="AW421" s="427"/>
      <c r="AX421" s="427"/>
      <c r="AY421" s="427"/>
      <c r="AZ421" s="427"/>
      <c r="BA421" s="427"/>
      <c r="BB421" s="427"/>
      <c r="BC421" s="427"/>
      <c r="BD421" s="427"/>
      <c r="BE421" s="427"/>
      <c r="BF421" s="427"/>
      <c r="BG421" s="427"/>
      <c r="BH421" s="427"/>
      <c r="BI421" s="427"/>
      <c r="BJ421" s="427"/>
      <c r="BK421" s="427"/>
      <c r="BL421" s="427"/>
      <c r="BM421" s="427"/>
      <c r="BN421" s="427"/>
      <c r="BO421" s="427"/>
      <c r="BP421" s="427"/>
    </row>
    <row r="422" spans="31:68" ht="11.25">
      <c r="AE422" s="427"/>
      <c r="AF422" s="427"/>
      <c r="AG422" s="440"/>
      <c r="AH422" s="427"/>
      <c r="AI422" s="427"/>
      <c r="AJ422" s="427"/>
      <c r="AK422" s="427"/>
      <c r="AL422" s="427"/>
      <c r="AM422" s="427"/>
      <c r="AN422" s="427"/>
      <c r="AO422" s="427"/>
      <c r="AP422" s="427"/>
      <c r="AQ422" s="427"/>
      <c r="AR422" s="427"/>
      <c r="AS422" s="427"/>
      <c r="AT422" s="427"/>
      <c r="AU422" s="427"/>
      <c r="AV422" s="427"/>
      <c r="AW422" s="427"/>
      <c r="AX422" s="427"/>
      <c r="AY422" s="427"/>
      <c r="AZ422" s="427"/>
      <c r="BA422" s="427"/>
      <c r="BB422" s="427"/>
      <c r="BC422" s="427"/>
      <c r="BD422" s="427"/>
      <c r="BE422" s="427"/>
      <c r="BF422" s="427"/>
      <c r="BG422" s="427"/>
      <c r="BH422" s="427"/>
      <c r="BI422" s="427"/>
      <c r="BJ422" s="427"/>
      <c r="BK422" s="427"/>
      <c r="BL422" s="427"/>
      <c r="BM422" s="427"/>
      <c r="BN422" s="427"/>
      <c r="BO422" s="427"/>
      <c r="BP422" s="427"/>
    </row>
    <row r="423" spans="31:68" ht="11.25">
      <c r="AE423" s="427"/>
      <c r="AF423" s="427"/>
      <c r="AG423" s="440"/>
      <c r="AH423" s="427"/>
      <c r="AI423" s="427"/>
      <c r="AJ423" s="427"/>
      <c r="AK423" s="427"/>
      <c r="AL423" s="427"/>
      <c r="AM423" s="427"/>
      <c r="AN423" s="427"/>
      <c r="AO423" s="427"/>
      <c r="AP423" s="427"/>
      <c r="AQ423" s="427"/>
      <c r="AR423" s="427"/>
      <c r="AS423" s="427"/>
      <c r="AT423" s="427"/>
      <c r="AU423" s="427"/>
      <c r="AV423" s="427"/>
      <c r="AW423" s="427"/>
      <c r="AX423" s="427"/>
      <c r="AY423" s="427"/>
      <c r="AZ423" s="427"/>
      <c r="BA423" s="427"/>
      <c r="BB423" s="427"/>
      <c r="BC423" s="427"/>
      <c r="BD423" s="427"/>
      <c r="BE423" s="427"/>
      <c r="BF423" s="427"/>
      <c r="BG423" s="427"/>
      <c r="BH423" s="427"/>
      <c r="BI423" s="427"/>
      <c r="BJ423" s="427"/>
      <c r="BK423" s="427"/>
      <c r="BL423" s="427"/>
      <c r="BM423" s="427"/>
      <c r="BN423" s="427"/>
      <c r="BO423" s="427"/>
      <c r="BP423" s="427"/>
    </row>
    <row r="424" spans="31:68" ht="11.25">
      <c r="AE424" s="427"/>
      <c r="AF424" s="427"/>
      <c r="AG424" s="440"/>
      <c r="AH424" s="427"/>
      <c r="AI424" s="427"/>
      <c r="AJ424" s="427"/>
      <c r="AK424" s="427"/>
      <c r="AL424" s="427"/>
      <c r="AM424" s="427"/>
      <c r="AN424" s="427"/>
      <c r="AO424" s="427"/>
      <c r="AP424" s="427"/>
      <c r="AQ424" s="427"/>
      <c r="AR424" s="427"/>
      <c r="AS424" s="427"/>
      <c r="AT424" s="427"/>
      <c r="AU424" s="427"/>
      <c r="AV424" s="427"/>
      <c r="AW424" s="427"/>
      <c r="AX424" s="427"/>
      <c r="AY424" s="427"/>
      <c r="AZ424" s="427"/>
      <c r="BA424" s="427"/>
      <c r="BB424" s="427"/>
      <c r="BC424" s="427"/>
      <c r="BD424" s="427"/>
      <c r="BE424" s="427"/>
      <c r="BF424" s="427"/>
      <c r="BG424" s="427"/>
      <c r="BH424" s="427"/>
      <c r="BI424" s="427"/>
      <c r="BJ424" s="427"/>
      <c r="BK424" s="427"/>
      <c r="BL424" s="427"/>
      <c r="BM424" s="427"/>
      <c r="BN424" s="427"/>
      <c r="BO424" s="427"/>
      <c r="BP424" s="427"/>
    </row>
    <row r="425" spans="31:68" ht="11.25">
      <c r="AE425" s="427"/>
      <c r="AF425" s="427"/>
      <c r="AG425" s="440"/>
      <c r="AH425" s="427"/>
      <c r="AI425" s="427"/>
      <c r="AJ425" s="427"/>
      <c r="AK425" s="427"/>
      <c r="AL425" s="427"/>
      <c r="AM425" s="427"/>
      <c r="AN425" s="427"/>
      <c r="AO425" s="427"/>
      <c r="AP425" s="427"/>
      <c r="AQ425" s="427"/>
      <c r="AR425" s="427"/>
      <c r="AS425" s="427"/>
      <c r="AT425" s="427"/>
      <c r="AU425" s="427"/>
      <c r="AV425" s="427"/>
      <c r="AW425" s="427"/>
      <c r="AX425" s="427"/>
      <c r="AY425" s="427"/>
      <c r="AZ425" s="427"/>
      <c r="BA425" s="427"/>
      <c r="BB425" s="427"/>
      <c r="BC425" s="427"/>
      <c r="BD425" s="427"/>
      <c r="BE425" s="427"/>
      <c r="BF425" s="427"/>
      <c r="BG425" s="427"/>
      <c r="BH425" s="427"/>
      <c r="BI425" s="427"/>
      <c r="BJ425" s="427"/>
      <c r="BK425" s="427"/>
      <c r="BL425" s="427"/>
      <c r="BM425" s="427"/>
      <c r="BN425" s="427"/>
      <c r="BO425" s="427"/>
      <c r="BP425" s="427"/>
    </row>
    <row r="426" spans="31:68" ht="11.25">
      <c r="AE426" s="427"/>
      <c r="AF426" s="427"/>
      <c r="AG426" s="440"/>
      <c r="AH426" s="427"/>
      <c r="AI426" s="427"/>
      <c r="AJ426" s="427"/>
      <c r="AK426" s="427"/>
      <c r="AL426" s="427"/>
      <c r="AM426" s="427"/>
      <c r="AN426" s="427"/>
      <c r="AO426" s="427"/>
      <c r="AP426" s="427"/>
      <c r="AQ426" s="427"/>
      <c r="AR426" s="427"/>
      <c r="AS426" s="427"/>
      <c r="AT426" s="427"/>
      <c r="AU426" s="427"/>
      <c r="AV426" s="427"/>
      <c r="AW426" s="427"/>
      <c r="AX426" s="427"/>
      <c r="AY426" s="427"/>
      <c r="AZ426" s="427"/>
      <c r="BA426" s="427"/>
      <c r="BB426" s="427"/>
      <c r="BC426" s="427"/>
      <c r="BD426" s="427"/>
      <c r="BE426" s="427"/>
      <c r="BF426" s="427"/>
      <c r="BG426" s="427"/>
      <c r="BH426" s="427"/>
      <c r="BI426" s="427"/>
      <c r="BJ426" s="427"/>
      <c r="BK426" s="427"/>
      <c r="BL426" s="427"/>
      <c r="BM426" s="427"/>
      <c r="BN426" s="427"/>
      <c r="BO426" s="427"/>
      <c r="BP426" s="427"/>
    </row>
    <row r="427" spans="31:68" ht="11.25">
      <c r="AE427" s="427"/>
      <c r="AF427" s="427"/>
      <c r="AG427" s="440"/>
      <c r="AH427" s="427"/>
      <c r="AI427" s="427"/>
      <c r="AJ427" s="427"/>
      <c r="AK427" s="427"/>
      <c r="AL427" s="427"/>
      <c r="AM427" s="427"/>
      <c r="AN427" s="427"/>
      <c r="AO427" s="427"/>
      <c r="AP427" s="427"/>
      <c r="AQ427" s="427"/>
      <c r="AR427" s="427"/>
      <c r="AS427" s="427"/>
      <c r="AT427" s="427"/>
      <c r="AU427" s="427"/>
      <c r="AV427" s="427"/>
      <c r="AW427" s="427"/>
      <c r="AX427" s="427"/>
      <c r="AY427" s="427"/>
      <c r="AZ427" s="427"/>
      <c r="BA427" s="427"/>
      <c r="BB427" s="427"/>
      <c r="BC427" s="427"/>
      <c r="BD427" s="427"/>
      <c r="BE427" s="427"/>
      <c r="BF427" s="427"/>
      <c r="BG427" s="427"/>
      <c r="BH427" s="427"/>
      <c r="BI427" s="427"/>
      <c r="BJ427" s="427"/>
      <c r="BK427" s="427"/>
      <c r="BL427" s="427"/>
      <c r="BM427" s="427"/>
      <c r="BN427" s="427"/>
      <c r="BO427" s="427"/>
      <c r="BP427" s="427"/>
    </row>
    <row r="428" spans="31:68" ht="11.25">
      <c r="AE428" s="427"/>
      <c r="AF428" s="427"/>
      <c r="AG428" s="440"/>
      <c r="AH428" s="427"/>
      <c r="AI428" s="427"/>
      <c r="AJ428" s="427"/>
      <c r="AK428" s="427"/>
      <c r="AL428" s="427"/>
      <c r="AM428" s="427"/>
      <c r="AN428" s="427"/>
      <c r="AO428" s="427"/>
      <c r="AP428" s="427"/>
      <c r="AQ428" s="427"/>
      <c r="AR428" s="427"/>
      <c r="AS428" s="427"/>
      <c r="AT428" s="427"/>
      <c r="AU428" s="427"/>
      <c r="AV428" s="427"/>
      <c r="AW428" s="427"/>
      <c r="AX428" s="427"/>
      <c r="AY428" s="427"/>
      <c r="AZ428" s="427"/>
      <c r="BA428" s="427"/>
      <c r="BB428" s="427"/>
      <c r="BC428" s="427"/>
      <c r="BD428" s="427"/>
      <c r="BE428" s="427"/>
      <c r="BF428" s="427"/>
      <c r="BG428" s="427"/>
      <c r="BH428" s="427"/>
      <c r="BI428" s="427"/>
      <c r="BJ428" s="427"/>
      <c r="BK428" s="427"/>
      <c r="BL428" s="427"/>
      <c r="BM428" s="427"/>
      <c r="BN428" s="427"/>
      <c r="BO428" s="427"/>
      <c r="BP428" s="427"/>
    </row>
    <row r="429" spans="31:68" ht="11.25">
      <c r="AE429" s="427"/>
      <c r="AF429" s="427"/>
      <c r="AG429" s="440"/>
      <c r="AH429" s="427"/>
      <c r="AI429" s="427"/>
      <c r="AJ429" s="427"/>
      <c r="AK429" s="427"/>
      <c r="AL429" s="427"/>
      <c r="AM429" s="427"/>
      <c r="AN429" s="427"/>
      <c r="AO429" s="427"/>
      <c r="AP429" s="427"/>
      <c r="AQ429" s="427"/>
      <c r="AR429" s="427"/>
      <c r="AS429" s="427"/>
      <c r="AT429" s="427"/>
      <c r="AU429" s="427"/>
      <c r="AV429" s="427"/>
      <c r="AW429" s="427"/>
      <c r="AX429" s="427"/>
      <c r="AY429" s="427"/>
      <c r="AZ429" s="427"/>
      <c r="BA429" s="427"/>
      <c r="BB429" s="427"/>
      <c r="BC429" s="427"/>
      <c r="BD429" s="427"/>
      <c r="BE429" s="427"/>
      <c r="BF429" s="427"/>
      <c r="BG429" s="427"/>
      <c r="BH429" s="427"/>
      <c r="BI429" s="427"/>
      <c r="BJ429" s="427"/>
      <c r="BK429" s="427"/>
      <c r="BL429" s="427"/>
      <c r="BM429" s="427"/>
      <c r="BN429" s="427"/>
      <c r="BO429" s="427"/>
      <c r="BP429" s="427"/>
    </row>
    <row r="430" spans="31:68" ht="11.25">
      <c r="AE430" s="427"/>
      <c r="AF430" s="427"/>
      <c r="AG430" s="440"/>
      <c r="AH430" s="427"/>
      <c r="AI430" s="427"/>
      <c r="AJ430" s="427"/>
      <c r="AK430" s="427"/>
      <c r="AL430" s="427"/>
      <c r="AM430" s="427"/>
      <c r="AN430" s="427"/>
      <c r="AO430" s="427"/>
      <c r="AP430" s="427"/>
      <c r="AQ430" s="427"/>
      <c r="AR430" s="427"/>
      <c r="AS430" s="427"/>
      <c r="AT430" s="427"/>
      <c r="AU430" s="427"/>
      <c r="AV430" s="427"/>
      <c r="AW430" s="427"/>
      <c r="AX430" s="427"/>
      <c r="AY430" s="427"/>
      <c r="AZ430" s="427"/>
      <c r="BA430" s="427"/>
      <c r="BB430" s="427"/>
      <c r="BC430" s="427"/>
      <c r="BD430" s="427"/>
      <c r="BE430" s="427"/>
      <c r="BF430" s="427"/>
      <c r="BG430" s="427"/>
      <c r="BH430" s="427"/>
      <c r="BI430" s="427"/>
      <c r="BJ430" s="427"/>
      <c r="BK430" s="427"/>
      <c r="BL430" s="427"/>
      <c r="BM430" s="427"/>
      <c r="BN430" s="427"/>
      <c r="BO430" s="427"/>
      <c r="BP430" s="427"/>
    </row>
    <row r="431" spans="31:68" ht="11.25">
      <c r="AE431" s="427"/>
      <c r="AF431" s="427"/>
      <c r="AG431" s="440"/>
      <c r="AH431" s="427"/>
      <c r="AI431" s="427"/>
      <c r="AJ431" s="427"/>
      <c r="AK431" s="427"/>
      <c r="AL431" s="427"/>
      <c r="AM431" s="427"/>
      <c r="AN431" s="427"/>
      <c r="AO431" s="427"/>
      <c r="AP431" s="427"/>
      <c r="AQ431" s="427"/>
      <c r="AR431" s="427"/>
      <c r="AS431" s="427"/>
      <c r="AT431" s="427"/>
      <c r="AU431" s="427"/>
      <c r="AV431" s="427"/>
      <c r="AW431" s="427"/>
      <c r="AX431" s="427"/>
      <c r="AY431" s="427"/>
      <c r="AZ431" s="427"/>
      <c r="BA431" s="427"/>
      <c r="BB431" s="427"/>
      <c r="BC431" s="427"/>
      <c r="BD431" s="427"/>
      <c r="BE431" s="427"/>
      <c r="BF431" s="427"/>
      <c r="BG431" s="427"/>
      <c r="BH431" s="427"/>
      <c r="BI431" s="427"/>
      <c r="BJ431" s="427"/>
      <c r="BK431" s="427"/>
      <c r="BL431" s="427"/>
      <c r="BM431" s="427"/>
      <c r="BN431" s="427"/>
      <c r="BO431" s="427"/>
      <c r="BP431" s="427"/>
    </row>
    <row r="432" spans="31:68" ht="11.25">
      <c r="AE432" s="427"/>
      <c r="AF432" s="427"/>
      <c r="AG432" s="440"/>
      <c r="AH432" s="427"/>
      <c r="AI432" s="427"/>
      <c r="AJ432" s="427"/>
      <c r="AK432" s="427"/>
      <c r="AL432" s="427"/>
      <c r="AM432" s="427"/>
      <c r="AN432" s="427"/>
      <c r="AO432" s="427"/>
      <c r="AP432" s="427"/>
      <c r="AQ432" s="427"/>
      <c r="AR432" s="427"/>
      <c r="AS432" s="427"/>
      <c r="AT432" s="427"/>
      <c r="AU432" s="427"/>
      <c r="AV432" s="427"/>
      <c r="AW432" s="427"/>
      <c r="AX432" s="427"/>
      <c r="AY432" s="427"/>
      <c r="AZ432" s="427"/>
      <c r="BA432" s="427"/>
      <c r="BB432" s="427"/>
      <c r="BC432" s="427"/>
      <c r="BD432" s="427"/>
      <c r="BE432" s="427"/>
      <c r="BF432" s="427"/>
      <c r="BG432" s="427"/>
      <c r="BH432" s="427"/>
      <c r="BI432" s="427"/>
      <c r="BJ432" s="427"/>
      <c r="BK432" s="427"/>
      <c r="BL432" s="427"/>
      <c r="BM432" s="427"/>
      <c r="BN432" s="427"/>
      <c r="BO432" s="427"/>
      <c r="BP432" s="427"/>
    </row>
    <row r="433" spans="31:68" ht="11.25">
      <c r="AE433" s="427"/>
      <c r="AF433" s="427"/>
      <c r="AG433" s="440"/>
      <c r="AH433" s="427"/>
      <c r="AI433" s="427"/>
      <c r="AJ433" s="427"/>
      <c r="AK433" s="427"/>
      <c r="AL433" s="427"/>
      <c r="AM433" s="427"/>
      <c r="AN433" s="427"/>
      <c r="AO433" s="427"/>
      <c r="AP433" s="427"/>
      <c r="AQ433" s="427"/>
      <c r="AR433" s="427"/>
      <c r="AS433" s="427"/>
      <c r="AT433" s="427"/>
      <c r="AU433" s="427"/>
      <c r="AV433" s="427"/>
      <c r="AW433" s="427"/>
      <c r="AX433" s="427"/>
      <c r="AY433" s="427"/>
      <c r="AZ433" s="427"/>
      <c r="BA433" s="427"/>
      <c r="BB433" s="427"/>
      <c r="BC433" s="427"/>
      <c r="BD433" s="427"/>
      <c r="BE433" s="427"/>
      <c r="BF433" s="427"/>
      <c r="BG433" s="427"/>
      <c r="BH433" s="427"/>
      <c r="BI433" s="427"/>
      <c r="BJ433" s="427"/>
      <c r="BK433" s="427"/>
      <c r="BL433" s="427"/>
      <c r="BM433" s="427"/>
      <c r="BN433" s="427"/>
      <c r="BO433" s="427"/>
      <c r="BP433" s="427"/>
    </row>
    <row r="434" spans="31:68" ht="11.25">
      <c r="AE434" s="427"/>
      <c r="AF434" s="427"/>
      <c r="AG434" s="440"/>
      <c r="AH434" s="427"/>
      <c r="AI434" s="427"/>
      <c r="AJ434" s="427"/>
      <c r="AK434" s="427"/>
      <c r="AL434" s="427"/>
      <c r="AM434" s="427"/>
      <c r="AN434" s="427"/>
      <c r="AO434" s="427"/>
      <c r="AP434" s="427"/>
      <c r="AQ434" s="427"/>
      <c r="AR434" s="427"/>
      <c r="AS434" s="427"/>
      <c r="AT434" s="427"/>
      <c r="AU434" s="427"/>
      <c r="AV434" s="427"/>
      <c r="AW434" s="427"/>
      <c r="AX434" s="427"/>
      <c r="AY434" s="427"/>
      <c r="AZ434" s="427"/>
      <c r="BA434" s="427"/>
      <c r="BB434" s="427"/>
      <c r="BC434" s="427"/>
      <c r="BD434" s="427"/>
      <c r="BE434" s="427"/>
      <c r="BF434" s="427"/>
      <c r="BG434" s="427"/>
      <c r="BH434" s="427"/>
      <c r="BI434" s="427"/>
      <c r="BJ434" s="427"/>
      <c r="BK434" s="427"/>
      <c r="BL434" s="427"/>
      <c r="BM434" s="427"/>
      <c r="BN434" s="427"/>
      <c r="BO434" s="427"/>
      <c r="BP434" s="427"/>
    </row>
    <row r="435" spans="31:68" ht="11.25">
      <c r="AE435" s="427"/>
      <c r="AF435" s="427"/>
      <c r="AG435" s="440"/>
      <c r="AH435" s="427"/>
      <c r="AI435" s="427"/>
      <c r="AJ435" s="427"/>
      <c r="AK435" s="427"/>
      <c r="AL435" s="427"/>
      <c r="AM435" s="427"/>
      <c r="AN435" s="427"/>
      <c r="AO435" s="427"/>
      <c r="AP435" s="427"/>
      <c r="AQ435" s="427"/>
      <c r="AR435" s="427"/>
      <c r="AS435" s="427"/>
      <c r="AT435" s="427"/>
      <c r="AU435" s="427"/>
      <c r="AV435" s="427"/>
      <c r="AW435" s="427"/>
      <c r="AX435" s="427"/>
      <c r="AY435" s="427"/>
      <c r="AZ435" s="427"/>
      <c r="BA435" s="427"/>
      <c r="BB435" s="427"/>
      <c r="BC435" s="427"/>
      <c r="BD435" s="427"/>
      <c r="BE435" s="427"/>
      <c r="BF435" s="427"/>
      <c r="BG435" s="427"/>
      <c r="BH435" s="427"/>
      <c r="BI435" s="427"/>
      <c r="BJ435" s="427"/>
      <c r="BK435" s="427"/>
      <c r="BL435" s="427"/>
      <c r="BM435" s="427"/>
      <c r="BN435" s="427"/>
      <c r="BO435" s="427"/>
      <c r="BP435" s="427"/>
    </row>
    <row r="436" spans="31:68" ht="11.25">
      <c r="AE436" s="427"/>
      <c r="AF436" s="427"/>
      <c r="AG436" s="440"/>
      <c r="AH436" s="427"/>
      <c r="AI436" s="427"/>
      <c r="AJ436" s="427"/>
      <c r="AK436" s="427"/>
      <c r="AL436" s="427"/>
      <c r="AM436" s="427"/>
      <c r="AN436" s="427"/>
      <c r="AO436" s="427"/>
      <c r="AP436" s="427"/>
      <c r="AQ436" s="427"/>
      <c r="AR436" s="427"/>
      <c r="AS436" s="427"/>
      <c r="AT436" s="427"/>
      <c r="AU436" s="427"/>
      <c r="AV436" s="427"/>
      <c r="AW436" s="427"/>
      <c r="AX436" s="427"/>
      <c r="AY436" s="427"/>
      <c r="AZ436" s="427"/>
      <c r="BA436" s="427"/>
      <c r="BB436" s="427"/>
      <c r="BC436" s="427"/>
      <c r="BD436" s="427"/>
      <c r="BE436" s="427"/>
      <c r="BF436" s="427"/>
      <c r="BG436" s="427"/>
      <c r="BH436" s="427"/>
      <c r="BI436" s="427"/>
      <c r="BJ436" s="427"/>
      <c r="BK436" s="427"/>
      <c r="BL436" s="427"/>
      <c r="BM436" s="427"/>
      <c r="BN436" s="427"/>
      <c r="BO436" s="427"/>
      <c r="BP436" s="427"/>
    </row>
    <row r="437" spans="31:68" ht="11.25">
      <c r="AE437" s="427"/>
      <c r="AF437" s="427"/>
      <c r="AG437" s="440"/>
      <c r="AH437" s="427"/>
      <c r="AI437" s="427"/>
      <c r="AJ437" s="427"/>
      <c r="AK437" s="427"/>
      <c r="AL437" s="427"/>
      <c r="AM437" s="427"/>
      <c r="AN437" s="427"/>
      <c r="AO437" s="427"/>
      <c r="AP437" s="427"/>
      <c r="AQ437" s="427"/>
      <c r="AR437" s="427"/>
      <c r="AS437" s="427"/>
      <c r="AT437" s="427"/>
      <c r="AU437" s="427"/>
      <c r="AV437" s="427"/>
      <c r="AW437" s="427"/>
      <c r="AX437" s="427"/>
      <c r="AY437" s="427"/>
      <c r="AZ437" s="427"/>
      <c r="BA437" s="427"/>
      <c r="BB437" s="427"/>
      <c r="BC437" s="427"/>
      <c r="BD437" s="427"/>
      <c r="BE437" s="427"/>
      <c r="BF437" s="427"/>
      <c r="BG437" s="427"/>
      <c r="BH437" s="427"/>
      <c r="BI437" s="427"/>
      <c r="BJ437" s="427"/>
      <c r="BK437" s="427"/>
      <c r="BL437" s="427"/>
      <c r="BM437" s="427"/>
      <c r="BN437" s="427"/>
      <c r="BO437" s="427"/>
      <c r="BP437" s="427"/>
    </row>
    <row r="438" spans="31:68" ht="11.25">
      <c r="AE438" s="427"/>
      <c r="AF438" s="427"/>
      <c r="AG438" s="440"/>
      <c r="AH438" s="427"/>
      <c r="AI438" s="427"/>
      <c r="AJ438" s="427"/>
      <c r="AK438" s="427"/>
      <c r="AL438" s="427"/>
      <c r="AM438" s="427"/>
      <c r="AN438" s="427"/>
      <c r="AO438" s="427"/>
      <c r="AP438" s="427"/>
      <c r="AQ438" s="427"/>
      <c r="AR438" s="427"/>
      <c r="AS438" s="427"/>
      <c r="AT438" s="427"/>
      <c r="AU438" s="427"/>
      <c r="AV438" s="427"/>
      <c r="AW438" s="427"/>
      <c r="AX438" s="427"/>
      <c r="AY438" s="427"/>
      <c r="AZ438" s="427"/>
      <c r="BA438" s="427"/>
      <c r="BB438" s="427"/>
      <c r="BC438" s="427"/>
      <c r="BD438" s="427"/>
      <c r="BE438" s="427"/>
      <c r="BF438" s="427"/>
      <c r="BG438" s="427"/>
      <c r="BH438" s="427"/>
      <c r="BI438" s="427"/>
      <c r="BJ438" s="427"/>
      <c r="BK438" s="427"/>
      <c r="BL438" s="427"/>
      <c r="BM438" s="427"/>
      <c r="BN438" s="427"/>
      <c r="BO438" s="427"/>
      <c r="BP438" s="427"/>
    </row>
    <row r="439" spans="31:68" ht="11.25">
      <c r="AE439" s="427"/>
      <c r="AF439" s="427"/>
      <c r="AG439" s="440"/>
      <c r="AH439" s="427"/>
      <c r="AI439" s="427"/>
      <c r="AJ439" s="427"/>
      <c r="AK439" s="427"/>
      <c r="AL439" s="427"/>
      <c r="AM439" s="427"/>
      <c r="AN439" s="427"/>
      <c r="AO439" s="427"/>
      <c r="AP439" s="427"/>
      <c r="AQ439" s="427"/>
      <c r="AR439" s="427"/>
      <c r="AS439" s="427"/>
      <c r="AT439" s="427"/>
      <c r="AU439" s="427"/>
      <c r="AV439" s="427"/>
      <c r="AW439" s="427"/>
      <c r="AX439" s="427"/>
      <c r="AY439" s="427"/>
      <c r="AZ439" s="427"/>
      <c r="BA439" s="427"/>
      <c r="BB439" s="427"/>
      <c r="BC439" s="427"/>
      <c r="BD439" s="427"/>
      <c r="BE439" s="427"/>
      <c r="BF439" s="427"/>
      <c r="BG439" s="427"/>
      <c r="BH439" s="427"/>
      <c r="BI439" s="427"/>
      <c r="BJ439" s="427"/>
      <c r="BK439" s="427"/>
      <c r="BL439" s="427"/>
      <c r="BM439" s="427"/>
      <c r="BN439" s="427"/>
      <c r="BO439" s="427"/>
      <c r="BP439" s="427"/>
    </row>
    <row r="440" spans="31:68" ht="11.25">
      <c r="AE440" s="427"/>
      <c r="AF440" s="427"/>
      <c r="AG440" s="440"/>
      <c r="AH440" s="427"/>
      <c r="AI440" s="427"/>
      <c r="AJ440" s="427"/>
      <c r="AK440" s="427"/>
      <c r="AL440" s="427"/>
      <c r="AM440" s="427"/>
      <c r="AN440" s="427"/>
      <c r="AO440" s="427"/>
      <c r="AP440" s="427"/>
      <c r="AQ440" s="427"/>
      <c r="AR440" s="427"/>
      <c r="AS440" s="427"/>
      <c r="AT440" s="427"/>
      <c r="AU440" s="427"/>
      <c r="AV440" s="427"/>
      <c r="AW440" s="427"/>
      <c r="AX440" s="427"/>
      <c r="AY440" s="427"/>
      <c r="AZ440" s="427"/>
      <c r="BA440" s="427"/>
      <c r="BB440" s="427"/>
      <c r="BC440" s="427"/>
      <c r="BD440" s="427"/>
      <c r="BE440" s="427"/>
      <c r="BF440" s="427"/>
      <c r="BG440" s="427"/>
      <c r="BH440" s="427"/>
      <c r="BI440" s="427"/>
      <c r="BJ440" s="427"/>
      <c r="BK440" s="427"/>
      <c r="BL440" s="427"/>
      <c r="BM440" s="427"/>
      <c r="BN440" s="427"/>
      <c r="BO440" s="427"/>
      <c r="BP440" s="427"/>
    </row>
    <row r="441" spans="31:68" ht="11.25">
      <c r="AE441" s="427"/>
      <c r="AF441" s="427"/>
      <c r="AG441" s="440"/>
      <c r="AH441" s="427"/>
      <c r="AI441" s="427"/>
      <c r="AJ441" s="427"/>
      <c r="AK441" s="427"/>
      <c r="AL441" s="427"/>
      <c r="AM441" s="427"/>
      <c r="AN441" s="427"/>
      <c r="AO441" s="427"/>
      <c r="AP441" s="427"/>
      <c r="AQ441" s="427"/>
      <c r="AR441" s="427"/>
      <c r="AS441" s="427"/>
      <c r="AT441" s="427"/>
      <c r="AU441" s="427"/>
      <c r="AV441" s="427"/>
      <c r="AW441" s="427"/>
      <c r="AX441" s="427"/>
      <c r="AY441" s="427"/>
      <c r="AZ441" s="427"/>
      <c r="BA441" s="427"/>
      <c r="BB441" s="427"/>
      <c r="BC441" s="427"/>
      <c r="BD441" s="427"/>
      <c r="BE441" s="427"/>
      <c r="BF441" s="427"/>
      <c r="BG441" s="427"/>
      <c r="BH441" s="427"/>
      <c r="BI441" s="427"/>
      <c r="BJ441" s="427"/>
      <c r="BK441" s="427"/>
      <c r="BL441" s="427"/>
      <c r="BM441" s="427"/>
      <c r="BN441" s="427"/>
      <c r="BO441" s="427"/>
      <c r="BP441" s="427"/>
    </row>
    <row r="442" spans="31:68" ht="11.25">
      <c r="AE442" s="427"/>
      <c r="AF442" s="427"/>
      <c r="AG442" s="440"/>
      <c r="AH442" s="427"/>
      <c r="AI442" s="427"/>
      <c r="AJ442" s="427"/>
      <c r="AK442" s="427"/>
      <c r="AL442" s="427"/>
      <c r="AM442" s="427"/>
      <c r="AN442" s="427"/>
      <c r="AO442" s="427"/>
      <c r="AP442" s="427"/>
      <c r="AQ442" s="427"/>
      <c r="AR442" s="427"/>
      <c r="AS442" s="427"/>
      <c r="AT442" s="427"/>
      <c r="AU442" s="427"/>
      <c r="AV442" s="427"/>
      <c r="AW442" s="427"/>
      <c r="AX442" s="427"/>
      <c r="AY442" s="427"/>
      <c r="AZ442" s="427"/>
      <c r="BA442" s="427"/>
      <c r="BB442" s="427"/>
      <c r="BC442" s="427"/>
      <c r="BD442" s="427"/>
      <c r="BE442" s="427"/>
      <c r="BF442" s="427"/>
      <c r="BG442" s="427"/>
      <c r="BH442" s="427"/>
      <c r="BI442" s="427"/>
      <c r="BJ442" s="427"/>
      <c r="BK442" s="427"/>
      <c r="BL442" s="427"/>
      <c r="BM442" s="427"/>
      <c r="BN442" s="427"/>
      <c r="BO442" s="427"/>
      <c r="BP442" s="427"/>
    </row>
    <row r="443" spans="31:68" ht="11.25">
      <c r="AE443" s="427"/>
      <c r="AF443" s="427"/>
      <c r="AG443" s="440"/>
      <c r="AH443" s="427"/>
      <c r="AI443" s="427"/>
      <c r="AJ443" s="427"/>
      <c r="AK443" s="427"/>
      <c r="AL443" s="427"/>
      <c r="AM443" s="427"/>
      <c r="AN443" s="427"/>
      <c r="AO443" s="427"/>
      <c r="AP443" s="427"/>
      <c r="AQ443" s="427"/>
      <c r="AR443" s="427"/>
      <c r="AS443" s="427"/>
      <c r="AT443" s="427"/>
      <c r="AU443" s="427"/>
      <c r="AV443" s="427"/>
      <c r="AW443" s="427"/>
      <c r="AX443" s="427"/>
      <c r="AY443" s="427"/>
      <c r="AZ443" s="427"/>
      <c r="BA443" s="427"/>
      <c r="BB443" s="427"/>
      <c r="BC443" s="427"/>
      <c r="BD443" s="427"/>
      <c r="BE443" s="427"/>
      <c r="BF443" s="427"/>
      <c r="BG443" s="427"/>
      <c r="BH443" s="427"/>
      <c r="BI443" s="427"/>
      <c r="BJ443" s="427"/>
      <c r="BK443" s="427"/>
      <c r="BL443" s="427"/>
      <c r="BM443" s="427"/>
      <c r="BN443" s="427"/>
      <c r="BO443" s="427"/>
      <c r="BP443" s="427"/>
    </row>
    <row r="444" spans="31:68" ht="11.25">
      <c r="AE444" s="427"/>
      <c r="AF444" s="427"/>
      <c r="AG444" s="440"/>
      <c r="AH444" s="427"/>
      <c r="AI444" s="427"/>
      <c r="AJ444" s="427"/>
      <c r="AK444" s="427"/>
      <c r="AL444" s="427"/>
      <c r="AM444" s="427"/>
      <c r="AN444" s="427"/>
      <c r="AO444" s="427"/>
      <c r="AP444" s="427"/>
      <c r="AQ444" s="427"/>
      <c r="AR444" s="427"/>
      <c r="AS444" s="427"/>
      <c r="AT444" s="427"/>
      <c r="AU444" s="427"/>
      <c r="AV444" s="427"/>
      <c r="AW444" s="427"/>
      <c r="AX444" s="427"/>
      <c r="AY444" s="427"/>
      <c r="AZ444" s="427"/>
      <c r="BA444" s="427"/>
      <c r="BB444" s="427"/>
      <c r="BC444" s="427"/>
      <c r="BD444" s="427"/>
      <c r="BE444" s="427"/>
      <c r="BF444" s="427"/>
      <c r="BG444" s="427"/>
      <c r="BH444" s="427"/>
      <c r="BI444" s="427"/>
      <c r="BJ444" s="427"/>
      <c r="BK444" s="427"/>
      <c r="BL444" s="427"/>
      <c r="BM444" s="427"/>
      <c r="BN444" s="427"/>
      <c r="BO444" s="427"/>
      <c r="BP444" s="427"/>
    </row>
    <row r="445" spans="31:68" ht="11.25">
      <c r="AE445" s="427"/>
      <c r="AF445" s="427"/>
      <c r="AG445" s="440"/>
      <c r="AH445" s="427"/>
      <c r="AI445" s="427"/>
      <c r="AJ445" s="427"/>
      <c r="AK445" s="427"/>
      <c r="AL445" s="427"/>
      <c r="AM445" s="427"/>
      <c r="AN445" s="427"/>
      <c r="AO445" s="427"/>
      <c r="AP445" s="427"/>
      <c r="AQ445" s="427"/>
      <c r="AR445" s="427"/>
      <c r="AS445" s="427"/>
      <c r="AT445" s="427"/>
      <c r="AU445" s="427"/>
      <c r="AV445" s="427"/>
      <c r="AW445" s="427"/>
      <c r="AX445" s="427"/>
      <c r="AY445" s="427"/>
      <c r="AZ445" s="427"/>
      <c r="BA445" s="427"/>
      <c r="BB445" s="427"/>
      <c r="BC445" s="427"/>
      <c r="BD445" s="427"/>
      <c r="BE445" s="427"/>
      <c r="BF445" s="427"/>
      <c r="BG445" s="427"/>
      <c r="BH445" s="427"/>
      <c r="BI445" s="427"/>
      <c r="BJ445" s="427"/>
      <c r="BK445" s="427"/>
      <c r="BL445" s="427"/>
      <c r="BM445" s="427"/>
      <c r="BN445" s="427"/>
      <c r="BO445" s="427"/>
      <c r="BP445" s="427"/>
    </row>
    <row r="446" spans="31:68" ht="11.25">
      <c r="AE446" s="427"/>
      <c r="AF446" s="427"/>
      <c r="AG446" s="440"/>
      <c r="AH446" s="427"/>
      <c r="AI446" s="427"/>
      <c r="AJ446" s="427"/>
      <c r="AK446" s="427"/>
      <c r="AL446" s="427"/>
      <c r="AM446" s="427"/>
      <c r="AN446" s="427"/>
      <c r="AO446" s="427"/>
      <c r="AP446" s="427"/>
      <c r="AQ446" s="427"/>
      <c r="AR446" s="427"/>
      <c r="AS446" s="427"/>
      <c r="AT446" s="427"/>
      <c r="AU446" s="427"/>
      <c r="AV446" s="427"/>
      <c r="AW446" s="427"/>
      <c r="AX446" s="427"/>
      <c r="AY446" s="427"/>
      <c r="AZ446" s="427"/>
      <c r="BA446" s="427"/>
      <c r="BB446" s="427"/>
      <c r="BC446" s="427"/>
      <c r="BD446" s="427"/>
      <c r="BE446" s="427"/>
      <c r="BF446" s="427"/>
      <c r="BG446" s="427"/>
      <c r="BH446" s="427"/>
      <c r="BI446" s="427"/>
      <c r="BJ446" s="427"/>
      <c r="BK446" s="427"/>
      <c r="BL446" s="427"/>
      <c r="BM446" s="427"/>
      <c r="BN446" s="427"/>
      <c r="BO446" s="427"/>
      <c r="BP446" s="427"/>
    </row>
    <row r="447" spans="31:68" ht="11.25">
      <c r="AE447" s="427"/>
      <c r="AF447" s="427"/>
      <c r="AG447" s="440"/>
      <c r="AH447" s="427"/>
      <c r="AI447" s="427"/>
      <c r="AJ447" s="427"/>
      <c r="AK447" s="427"/>
      <c r="AL447" s="427"/>
      <c r="AM447" s="427"/>
      <c r="AN447" s="427"/>
      <c r="AO447" s="427"/>
      <c r="AP447" s="427"/>
      <c r="AQ447" s="427"/>
      <c r="AR447" s="427"/>
      <c r="AS447" s="427"/>
      <c r="AT447" s="427"/>
      <c r="AU447" s="427"/>
      <c r="AV447" s="427"/>
      <c r="AW447" s="427"/>
      <c r="AX447" s="427"/>
      <c r="AY447" s="427"/>
      <c r="AZ447" s="427"/>
      <c r="BA447" s="427"/>
      <c r="BB447" s="427"/>
      <c r="BC447" s="427"/>
      <c r="BD447" s="427"/>
      <c r="BE447" s="427"/>
      <c r="BF447" s="427"/>
      <c r="BG447" s="427"/>
      <c r="BH447" s="427"/>
      <c r="BI447" s="427"/>
      <c r="BJ447" s="427"/>
      <c r="BK447" s="427"/>
      <c r="BL447" s="427"/>
      <c r="BM447" s="427"/>
      <c r="BN447" s="427"/>
      <c r="BO447" s="427"/>
      <c r="BP447" s="427"/>
    </row>
    <row r="448" spans="31:68" ht="11.25">
      <c r="AE448" s="427"/>
      <c r="AF448" s="427"/>
      <c r="AG448" s="440"/>
      <c r="AH448" s="427"/>
      <c r="AI448" s="427"/>
      <c r="AJ448" s="427"/>
      <c r="AK448" s="427"/>
      <c r="AL448" s="427"/>
      <c r="AM448" s="427"/>
      <c r="AN448" s="427"/>
      <c r="AO448" s="427"/>
      <c r="AP448" s="427"/>
      <c r="AQ448" s="427"/>
      <c r="AR448" s="427"/>
      <c r="AS448" s="427"/>
      <c r="AT448" s="427"/>
      <c r="AU448" s="427"/>
      <c r="AV448" s="427"/>
      <c r="AW448" s="427"/>
      <c r="AX448" s="427"/>
      <c r="AY448" s="427"/>
      <c r="AZ448" s="427"/>
      <c r="BA448" s="427"/>
      <c r="BB448" s="427"/>
      <c r="BC448" s="427"/>
      <c r="BD448" s="427"/>
      <c r="BE448" s="427"/>
      <c r="BF448" s="427"/>
      <c r="BG448" s="427"/>
      <c r="BH448" s="427"/>
      <c r="BI448" s="427"/>
      <c r="BJ448" s="427"/>
      <c r="BK448" s="427"/>
      <c r="BL448" s="427"/>
      <c r="BM448" s="427"/>
      <c r="BN448" s="427"/>
      <c r="BO448" s="427"/>
      <c r="BP448" s="427"/>
    </row>
    <row r="449" spans="31:68" ht="11.25">
      <c r="AE449" s="427"/>
      <c r="AF449" s="427"/>
      <c r="AG449" s="440"/>
      <c r="AH449" s="427"/>
      <c r="AI449" s="427"/>
      <c r="AJ449" s="427"/>
      <c r="AK449" s="427"/>
      <c r="AL449" s="427"/>
      <c r="AM449" s="427"/>
      <c r="AN449" s="427"/>
      <c r="AO449" s="427"/>
      <c r="AP449" s="427"/>
      <c r="AQ449" s="427"/>
      <c r="AR449" s="427"/>
      <c r="AS449" s="427"/>
      <c r="AT449" s="427"/>
      <c r="AU449" s="427"/>
      <c r="AV449" s="427"/>
      <c r="AW449" s="427"/>
      <c r="AX449" s="427"/>
      <c r="AY449" s="427"/>
      <c r="AZ449" s="427"/>
      <c r="BA449" s="427"/>
      <c r="BB449" s="427"/>
      <c r="BC449" s="427"/>
      <c r="BD449" s="427"/>
      <c r="BE449" s="427"/>
      <c r="BF449" s="427"/>
      <c r="BG449" s="427"/>
      <c r="BH449" s="427"/>
      <c r="BI449" s="427"/>
      <c r="BJ449" s="427"/>
      <c r="BK449" s="427"/>
      <c r="BL449" s="427"/>
      <c r="BM449" s="427"/>
      <c r="BN449" s="427"/>
      <c r="BO449" s="427"/>
      <c r="BP449" s="427"/>
    </row>
    <row r="450" spans="31:68" ht="11.25">
      <c r="AE450" s="427"/>
      <c r="AF450" s="427"/>
      <c r="AG450" s="440"/>
      <c r="AH450" s="427"/>
      <c r="AI450" s="427"/>
      <c r="AJ450" s="427"/>
      <c r="AK450" s="427"/>
      <c r="AL450" s="427"/>
      <c r="AM450" s="427"/>
      <c r="AN450" s="427"/>
      <c r="AO450" s="427"/>
      <c r="AP450" s="427"/>
      <c r="AQ450" s="427"/>
      <c r="AR450" s="427"/>
      <c r="AS450" s="427"/>
      <c r="AT450" s="427"/>
      <c r="AU450" s="427"/>
      <c r="AV450" s="427"/>
      <c r="AW450" s="427"/>
      <c r="AX450" s="427"/>
      <c r="AY450" s="427"/>
      <c r="AZ450" s="427"/>
      <c r="BA450" s="427"/>
      <c r="BB450" s="427"/>
      <c r="BC450" s="427"/>
      <c r="BD450" s="427"/>
      <c r="BE450" s="427"/>
      <c r="BF450" s="427"/>
      <c r="BG450" s="427"/>
      <c r="BH450" s="427"/>
      <c r="BI450" s="427"/>
      <c r="BJ450" s="427"/>
      <c r="BK450" s="427"/>
      <c r="BL450" s="427"/>
      <c r="BM450" s="427"/>
      <c r="BN450" s="427"/>
      <c r="BO450" s="427"/>
      <c r="BP450" s="427"/>
    </row>
    <row r="451" spans="31:68" ht="11.25">
      <c r="AE451" s="427"/>
      <c r="AF451" s="427"/>
      <c r="AG451" s="440"/>
      <c r="AH451" s="427"/>
      <c r="AI451" s="427"/>
      <c r="AJ451" s="427"/>
      <c r="AK451" s="427"/>
      <c r="AL451" s="427"/>
      <c r="AM451" s="427"/>
      <c r="AN451" s="427"/>
      <c r="AO451" s="427"/>
      <c r="AP451" s="427"/>
      <c r="AQ451" s="427"/>
      <c r="AR451" s="427"/>
      <c r="AS451" s="427"/>
      <c r="AT451" s="427"/>
      <c r="AU451" s="427"/>
      <c r="AV451" s="427"/>
      <c r="AW451" s="427"/>
      <c r="AX451" s="427"/>
      <c r="AY451" s="427"/>
      <c r="AZ451" s="427"/>
      <c r="BA451" s="427"/>
      <c r="BB451" s="427"/>
      <c r="BC451" s="427"/>
      <c r="BD451" s="427"/>
      <c r="BE451" s="427"/>
      <c r="BF451" s="427"/>
      <c r="BG451" s="427"/>
      <c r="BH451" s="427"/>
      <c r="BI451" s="427"/>
      <c r="BJ451" s="427"/>
      <c r="BK451" s="427"/>
      <c r="BL451" s="427"/>
      <c r="BM451" s="427"/>
      <c r="BN451" s="427"/>
      <c r="BO451" s="427"/>
      <c r="BP451" s="427"/>
    </row>
    <row r="452" spans="31:68" ht="11.25">
      <c r="AE452" s="427"/>
      <c r="AF452" s="427"/>
      <c r="AG452" s="440"/>
      <c r="AH452" s="427"/>
      <c r="AI452" s="427"/>
      <c r="AJ452" s="427"/>
      <c r="AK452" s="427"/>
      <c r="AL452" s="427"/>
      <c r="AM452" s="427"/>
      <c r="AN452" s="427"/>
      <c r="AO452" s="427"/>
      <c r="AP452" s="427"/>
      <c r="AQ452" s="427"/>
      <c r="AR452" s="427"/>
      <c r="AS452" s="427"/>
      <c r="AT452" s="427"/>
      <c r="AU452" s="427"/>
      <c r="AV452" s="427"/>
      <c r="AW452" s="427"/>
      <c r="AX452" s="427"/>
      <c r="AY452" s="427"/>
      <c r="AZ452" s="427"/>
      <c r="BA452" s="427"/>
      <c r="BB452" s="427"/>
      <c r="BC452" s="427"/>
      <c r="BD452" s="427"/>
      <c r="BE452" s="427"/>
      <c r="BF452" s="427"/>
      <c r="BG452" s="427"/>
      <c r="BH452" s="427"/>
      <c r="BI452" s="427"/>
      <c r="BJ452" s="427"/>
      <c r="BK452" s="427"/>
      <c r="BL452" s="427"/>
      <c r="BM452" s="427"/>
      <c r="BN452" s="427"/>
      <c r="BO452" s="427"/>
      <c r="BP452" s="427"/>
    </row>
    <row r="453" spans="31:68" ht="11.25">
      <c r="AE453" s="427"/>
      <c r="AF453" s="427"/>
      <c r="AG453" s="440"/>
      <c r="AH453" s="427"/>
      <c r="AI453" s="427"/>
      <c r="AJ453" s="427"/>
      <c r="AK453" s="427"/>
      <c r="AL453" s="427"/>
      <c r="AM453" s="427"/>
      <c r="AN453" s="427"/>
      <c r="AO453" s="427"/>
      <c r="AP453" s="427"/>
      <c r="AQ453" s="427"/>
      <c r="AR453" s="427"/>
      <c r="AS453" s="427"/>
      <c r="AT453" s="427"/>
      <c r="AU453" s="427"/>
      <c r="AV453" s="427"/>
      <c r="AW453" s="427"/>
      <c r="AX453" s="427"/>
      <c r="AY453" s="427"/>
      <c r="AZ453" s="427"/>
      <c r="BA453" s="427"/>
      <c r="BB453" s="427"/>
      <c r="BC453" s="427"/>
      <c r="BD453" s="427"/>
      <c r="BE453" s="427"/>
      <c r="BF453" s="427"/>
      <c r="BG453" s="427"/>
      <c r="BH453" s="427"/>
      <c r="BI453" s="427"/>
      <c r="BJ453" s="427"/>
      <c r="BK453" s="427"/>
      <c r="BL453" s="427"/>
      <c r="BM453" s="427"/>
      <c r="BN453" s="427"/>
      <c r="BO453" s="427"/>
      <c r="BP453" s="427"/>
    </row>
    <row r="454" spans="31:68" ht="11.25">
      <c r="AE454" s="427"/>
      <c r="AF454" s="427"/>
      <c r="AG454" s="440"/>
      <c r="AH454" s="427"/>
      <c r="AI454" s="427"/>
      <c r="AJ454" s="427"/>
      <c r="AK454" s="427"/>
      <c r="AL454" s="427"/>
      <c r="AM454" s="427"/>
      <c r="AN454" s="427"/>
      <c r="AO454" s="427"/>
      <c r="AP454" s="427"/>
      <c r="AQ454" s="427"/>
      <c r="AR454" s="427"/>
      <c r="AS454" s="427"/>
      <c r="AT454" s="427"/>
      <c r="AU454" s="427"/>
      <c r="AV454" s="427"/>
      <c r="AW454" s="427"/>
      <c r="AX454" s="427"/>
      <c r="AY454" s="427"/>
      <c r="AZ454" s="427"/>
      <c r="BA454" s="427"/>
      <c r="BB454" s="427"/>
      <c r="BC454" s="427"/>
      <c r="BD454" s="427"/>
      <c r="BE454" s="427"/>
      <c r="BF454" s="427"/>
      <c r="BG454" s="427"/>
      <c r="BH454" s="427"/>
      <c r="BI454" s="427"/>
      <c r="BJ454" s="427"/>
      <c r="BK454" s="427"/>
      <c r="BL454" s="427"/>
      <c r="BM454" s="427"/>
      <c r="BN454" s="427"/>
      <c r="BO454" s="427"/>
      <c r="BP454" s="427"/>
    </row>
    <row r="455" spans="31:68" ht="11.25">
      <c r="AE455" s="427"/>
      <c r="AF455" s="427"/>
      <c r="AG455" s="440"/>
      <c r="AH455" s="427"/>
      <c r="AI455" s="427"/>
      <c r="AJ455" s="427"/>
      <c r="AK455" s="427"/>
      <c r="AL455" s="427"/>
      <c r="AM455" s="427"/>
      <c r="AN455" s="427"/>
      <c r="AO455" s="427"/>
      <c r="AP455" s="427"/>
      <c r="AQ455" s="427"/>
      <c r="AR455" s="427"/>
      <c r="AS455" s="427"/>
      <c r="AT455" s="427"/>
      <c r="AU455" s="427"/>
      <c r="AV455" s="427"/>
      <c r="AW455" s="427"/>
      <c r="AX455" s="427"/>
      <c r="AY455" s="427"/>
      <c r="AZ455" s="427"/>
      <c r="BA455" s="427"/>
      <c r="BB455" s="427"/>
      <c r="BC455" s="427"/>
      <c r="BD455" s="427"/>
      <c r="BE455" s="427"/>
      <c r="BF455" s="427"/>
      <c r="BG455" s="427"/>
      <c r="BH455" s="427"/>
      <c r="BI455" s="427"/>
      <c r="BJ455" s="427"/>
      <c r="BK455" s="427"/>
      <c r="BL455" s="427"/>
      <c r="BM455" s="427"/>
      <c r="BN455" s="427"/>
      <c r="BO455" s="427"/>
      <c r="BP455" s="427"/>
    </row>
    <row r="456" spans="31:68" ht="11.25">
      <c r="AE456" s="427"/>
      <c r="AF456" s="427"/>
      <c r="AG456" s="440"/>
      <c r="AH456" s="427"/>
      <c r="AI456" s="427"/>
      <c r="AJ456" s="427"/>
      <c r="AK456" s="427"/>
      <c r="AL456" s="427"/>
      <c r="AM456" s="427"/>
      <c r="AN456" s="427"/>
      <c r="AO456" s="427"/>
      <c r="AP456" s="427"/>
      <c r="AQ456" s="427"/>
      <c r="AR456" s="427"/>
      <c r="AS456" s="427"/>
      <c r="AT456" s="427"/>
      <c r="AU456" s="427"/>
      <c r="AV456" s="427"/>
      <c r="AW456" s="427"/>
      <c r="AX456" s="427"/>
      <c r="AY456" s="427"/>
      <c r="AZ456" s="427"/>
      <c r="BA456" s="427"/>
      <c r="BB456" s="427"/>
      <c r="BC456" s="427"/>
      <c r="BD456" s="427"/>
      <c r="BE456" s="427"/>
      <c r="BF456" s="427"/>
      <c r="BG456" s="427"/>
      <c r="BH456" s="427"/>
      <c r="BI456" s="427"/>
      <c r="BJ456" s="427"/>
      <c r="BK456" s="427"/>
      <c r="BL456" s="427"/>
      <c r="BM456" s="427"/>
      <c r="BN456" s="427"/>
      <c r="BO456" s="427"/>
      <c r="BP456" s="427"/>
    </row>
    <row r="457" spans="31:68" ht="11.25">
      <c r="AE457" s="427"/>
      <c r="AF457" s="427"/>
      <c r="AG457" s="440"/>
      <c r="AH457" s="427"/>
      <c r="AI457" s="427"/>
      <c r="AJ457" s="427"/>
      <c r="AK457" s="427"/>
      <c r="AL457" s="427"/>
      <c r="AM457" s="427"/>
      <c r="AN457" s="427"/>
      <c r="AO457" s="427"/>
      <c r="AP457" s="427"/>
      <c r="AQ457" s="427"/>
      <c r="AR457" s="427"/>
      <c r="AS457" s="427"/>
      <c r="AT457" s="427"/>
      <c r="AU457" s="427"/>
      <c r="AV457" s="427"/>
      <c r="AW457" s="427"/>
      <c r="AX457" s="427"/>
      <c r="AY457" s="427"/>
      <c r="AZ457" s="427"/>
      <c r="BA457" s="427"/>
      <c r="BB457" s="427"/>
      <c r="BC457" s="427"/>
      <c r="BD457" s="427"/>
      <c r="BE457" s="427"/>
      <c r="BF457" s="427"/>
      <c r="BG457" s="427"/>
      <c r="BH457" s="427"/>
      <c r="BI457" s="427"/>
      <c r="BJ457" s="427"/>
      <c r="BK457" s="427"/>
      <c r="BL457" s="427"/>
      <c r="BM457" s="427"/>
      <c r="BN457" s="427"/>
      <c r="BO457" s="427"/>
      <c r="BP457" s="427"/>
    </row>
    <row r="458" spans="31:68" ht="11.25">
      <c r="AE458" s="427"/>
      <c r="AF458" s="427"/>
      <c r="AG458" s="440"/>
      <c r="AH458" s="427"/>
      <c r="AI458" s="427"/>
      <c r="AJ458" s="427"/>
      <c r="AK458" s="427"/>
      <c r="AL458" s="427"/>
      <c r="AM458" s="427"/>
      <c r="AN458" s="427"/>
      <c r="AO458" s="427"/>
      <c r="AP458" s="427"/>
      <c r="AQ458" s="427"/>
      <c r="AR458" s="427"/>
      <c r="AS458" s="427"/>
      <c r="AT458" s="427"/>
      <c r="AU458" s="427"/>
      <c r="AV458" s="427"/>
      <c r="AW458" s="427"/>
      <c r="AX458" s="427"/>
      <c r="AY458" s="427"/>
      <c r="AZ458" s="427"/>
      <c r="BA458" s="427"/>
      <c r="BB458" s="427"/>
      <c r="BC458" s="427"/>
      <c r="BD458" s="427"/>
      <c r="BE458" s="427"/>
      <c r="BF458" s="427"/>
      <c r="BG458" s="427"/>
      <c r="BH458" s="427"/>
      <c r="BI458" s="427"/>
      <c r="BJ458" s="427"/>
      <c r="BK458" s="427"/>
      <c r="BL458" s="427"/>
      <c r="BM458" s="427"/>
      <c r="BN458" s="427"/>
      <c r="BO458" s="427"/>
      <c r="BP458" s="427"/>
    </row>
    <row r="459" spans="31:68" ht="11.25">
      <c r="AE459" s="427"/>
      <c r="AF459" s="427"/>
      <c r="AG459" s="440"/>
      <c r="AH459" s="427"/>
      <c r="AI459" s="427"/>
      <c r="AJ459" s="427"/>
      <c r="AK459" s="427"/>
      <c r="AL459" s="427"/>
      <c r="AM459" s="427"/>
      <c r="AN459" s="427"/>
      <c r="AO459" s="427"/>
      <c r="AP459" s="427"/>
      <c r="AQ459" s="427"/>
      <c r="AR459" s="427"/>
      <c r="AS459" s="427"/>
      <c r="AT459" s="427"/>
      <c r="AU459" s="427"/>
      <c r="AV459" s="427"/>
      <c r="AW459" s="427"/>
      <c r="AX459" s="427"/>
      <c r="AY459" s="427"/>
      <c r="AZ459" s="427"/>
      <c r="BA459" s="427"/>
      <c r="BB459" s="427"/>
      <c r="BC459" s="427"/>
      <c r="BD459" s="427"/>
      <c r="BE459" s="427"/>
      <c r="BF459" s="427"/>
      <c r="BG459" s="427"/>
      <c r="BH459" s="427"/>
      <c r="BI459" s="427"/>
      <c r="BJ459" s="427"/>
      <c r="BK459" s="427"/>
      <c r="BL459" s="427"/>
      <c r="BM459" s="427"/>
      <c r="BN459" s="427"/>
      <c r="BO459" s="427"/>
      <c r="BP459" s="427"/>
    </row>
    <row r="460" spans="31:68" ht="11.25">
      <c r="AE460" s="427"/>
      <c r="AF460" s="427"/>
      <c r="AG460" s="440"/>
      <c r="AH460" s="427"/>
      <c r="AI460" s="427"/>
      <c r="AJ460" s="427"/>
      <c r="AK460" s="427"/>
      <c r="AL460" s="427"/>
      <c r="AM460" s="427"/>
      <c r="AN460" s="427"/>
      <c r="AO460" s="427"/>
      <c r="AP460" s="427"/>
      <c r="AQ460" s="427"/>
      <c r="AR460" s="427"/>
      <c r="AS460" s="427"/>
      <c r="AT460" s="427"/>
      <c r="AU460" s="427"/>
      <c r="AV460" s="427"/>
      <c r="AW460" s="427"/>
      <c r="AX460" s="427"/>
      <c r="AY460" s="427"/>
      <c r="AZ460" s="427"/>
      <c r="BA460" s="427"/>
      <c r="BB460" s="427"/>
      <c r="BC460" s="427"/>
      <c r="BD460" s="427"/>
      <c r="BE460" s="427"/>
      <c r="BF460" s="427"/>
      <c r="BG460" s="427"/>
      <c r="BH460" s="427"/>
      <c r="BI460" s="427"/>
      <c r="BJ460" s="427"/>
      <c r="BK460" s="427"/>
      <c r="BL460" s="427"/>
      <c r="BM460" s="427"/>
      <c r="BN460" s="427"/>
      <c r="BO460" s="427"/>
      <c r="BP460" s="427"/>
    </row>
    <row r="461" spans="31:68" ht="11.25">
      <c r="AE461" s="427"/>
      <c r="AF461" s="427"/>
      <c r="AG461" s="440"/>
      <c r="AH461" s="427"/>
      <c r="AI461" s="427"/>
      <c r="AJ461" s="427"/>
      <c r="AK461" s="427"/>
      <c r="AL461" s="427"/>
      <c r="AM461" s="427"/>
      <c r="AN461" s="427"/>
      <c r="AO461" s="427"/>
      <c r="AP461" s="427"/>
      <c r="AQ461" s="427"/>
      <c r="AR461" s="427"/>
      <c r="AS461" s="427"/>
      <c r="AT461" s="427"/>
      <c r="AU461" s="427"/>
      <c r="AV461" s="427"/>
      <c r="AW461" s="427"/>
      <c r="AX461" s="427"/>
      <c r="AY461" s="427"/>
      <c r="AZ461" s="427"/>
      <c r="BA461" s="427"/>
      <c r="BB461" s="427"/>
      <c r="BC461" s="427"/>
      <c r="BD461" s="427"/>
      <c r="BE461" s="427"/>
      <c r="BF461" s="427"/>
      <c r="BG461" s="427"/>
      <c r="BH461" s="427"/>
      <c r="BI461" s="427"/>
      <c r="BJ461" s="427"/>
      <c r="BK461" s="427"/>
      <c r="BL461" s="427"/>
      <c r="BM461" s="427"/>
      <c r="BN461" s="427"/>
      <c r="BO461" s="427"/>
      <c r="BP461" s="427"/>
    </row>
    <row r="462" spans="31:68" ht="11.25">
      <c r="AE462" s="427"/>
      <c r="AF462" s="427"/>
      <c r="AG462" s="440"/>
      <c r="AH462" s="427"/>
      <c r="AI462" s="427"/>
      <c r="AJ462" s="427"/>
      <c r="AK462" s="427"/>
      <c r="AL462" s="427"/>
      <c r="AM462" s="427"/>
      <c r="AN462" s="427"/>
      <c r="AO462" s="427"/>
      <c r="AP462" s="427"/>
      <c r="AQ462" s="427"/>
      <c r="AR462" s="427"/>
      <c r="AS462" s="427"/>
      <c r="AT462" s="427"/>
      <c r="AU462" s="427"/>
      <c r="AV462" s="427"/>
      <c r="AW462" s="427"/>
      <c r="AX462" s="427"/>
      <c r="AY462" s="427"/>
      <c r="AZ462" s="427"/>
      <c r="BA462" s="427"/>
      <c r="BB462" s="427"/>
      <c r="BC462" s="427"/>
      <c r="BD462" s="427"/>
      <c r="BE462" s="427"/>
      <c r="BF462" s="427"/>
      <c r="BG462" s="427"/>
      <c r="BH462" s="427"/>
      <c r="BI462" s="427"/>
      <c r="BJ462" s="427"/>
      <c r="BK462" s="427"/>
      <c r="BL462" s="427"/>
      <c r="BM462" s="427"/>
      <c r="BN462" s="427"/>
      <c r="BO462" s="427"/>
      <c r="BP462" s="427"/>
    </row>
    <row r="463" spans="31:68" ht="11.25">
      <c r="AE463" s="427"/>
      <c r="AF463" s="427"/>
      <c r="AG463" s="440"/>
      <c r="AH463" s="427"/>
      <c r="AI463" s="427"/>
      <c r="AJ463" s="427"/>
      <c r="AK463" s="427"/>
      <c r="AL463" s="427"/>
      <c r="AM463" s="427"/>
      <c r="AN463" s="427"/>
      <c r="AO463" s="427"/>
      <c r="AP463" s="427"/>
      <c r="AQ463" s="427"/>
      <c r="AR463" s="427"/>
      <c r="AS463" s="427"/>
      <c r="AT463" s="427"/>
      <c r="AU463" s="427"/>
      <c r="AV463" s="427"/>
      <c r="AW463" s="427"/>
      <c r="AX463" s="427"/>
      <c r="AY463" s="427"/>
      <c r="AZ463" s="427"/>
      <c r="BA463" s="427"/>
      <c r="BB463" s="427"/>
      <c r="BC463" s="427"/>
      <c r="BD463" s="427"/>
      <c r="BE463" s="427"/>
      <c r="BF463" s="427"/>
      <c r="BG463" s="427"/>
      <c r="BH463" s="427"/>
      <c r="BI463" s="427"/>
      <c r="BJ463" s="427"/>
      <c r="BK463" s="427"/>
      <c r="BL463" s="427"/>
      <c r="BM463" s="427"/>
      <c r="BN463" s="427"/>
      <c r="BO463" s="427"/>
      <c r="BP463" s="427"/>
    </row>
    <row r="464" spans="31:68" ht="11.25">
      <c r="AE464" s="427"/>
      <c r="AF464" s="427"/>
      <c r="AG464" s="440"/>
      <c r="AH464" s="427"/>
      <c r="AI464" s="427"/>
      <c r="AJ464" s="427"/>
      <c r="AK464" s="427"/>
      <c r="AL464" s="427"/>
      <c r="AM464" s="427"/>
      <c r="AN464" s="427"/>
      <c r="AO464" s="427"/>
      <c r="AP464" s="427"/>
      <c r="AQ464" s="427"/>
      <c r="AR464" s="427"/>
      <c r="AS464" s="427"/>
      <c r="AT464" s="427"/>
      <c r="AU464" s="427"/>
      <c r="AV464" s="427"/>
      <c r="AW464" s="427"/>
      <c r="AX464" s="427"/>
      <c r="AY464" s="427"/>
      <c r="AZ464" s="427"/>
      <c r="BA464" s="427"/>
      <c r="BB464" s="427"/>
      <c r="BC464" s="427"/>
      <c r="BD464" s="427"/>
      <c r="BE464" s="427"/>
      <c r="BF464" s="427"/>
      <c r="BG464" s="427"/>
      <c r="BH464" s="427"/>
      <c r="BI464" s="427"/>
      <c r="BJ464" s="427"/>
      <c r="BK464" s="427"/>
      <c r="BL464" s="427"/>
      <c r="BM464" s="427"/>
      <c r="BN464" s="427"/>
      <c r="BO464" s="427"/>
      <c r="BP464" s="427"/>
    </row>
    <row r="465" spans="31:68" ht="11.25">
      <c r="AE465" s="427"/>
      <c r="AF465" s="427"/>
      <c r="AG465" s="440"/>
      <c r="AH465" s="427"/>
      <c r="AI465" s="427"/>
      <c r="AJ465" s="427"/>
      <c r="AK465" s="427"/>
      <c r="AL465" s="427"/>
      <c r="AM465" s="427"/>
      <c r="AN465" s="427"/>
      <c r="AO465" s="427"/>
      <c r="AP465" s="427"/>
      <c r="AQ465" s="427"/>
      <c r="AR465" s="427"/>
      <c r="AS465" s="427"/>
      <c r="AT465" s="427"/>
      <c r="AU465" s="427"/>
      <c r="AV465" s="427"/>
      <c r="AW465" s="427"/>
      <c r="AX465" s="427"/>
      <c r="AY465" s="427"/>
      <c r="AZ465" s="427"/>
      <c r="BA465" s="427"/>
      <c r="BB465" s="427"/>
      <c r="BC465" s="427"/>
      <c r="BD465" s="427"/>
      <c r="BE465" s="427"/>
      <c r="BF465" s="427"/>
      <c r="BG465" s="427"/>
      <c r="BH465" s="427"/>
      <c r="BI465" s="427"/>
      <c r="BJ465" s="427"/>
      <c r="BK465" s="427"/>
      <c r="BL465" s="427"/>
      <c r="BM465" s="427"/>
      <c r="BN465" s="427"/>
      <c r="BO465" s="427"/>
      <c r="BP465" s="427"/>
    </row>
    <row r="466" spans="31:68" ht="11.25">
      <c r="AE466" s="427"/>
      <c r="AF466" s="427"/>
      <c r="AG466" s="440"/>
      <c r="AH466" s="427"/>
      <c r="AI466" s="427"/>
      <c r="AJ466" s="427"/>
      <c r="AK466" s="427"/>
      <c r="AL466" s="427"/>
      <c r="AM466" s="427"/>
      <c r="AN466" s="427"/>
      <c r="AO466" s="427"/>
      <c r="AP466" s="427"/>
      <c r="AQ466" s="427"/>
      <c r="AR466" s="427"/>
      <c r="AS466" s="427"/>
      <c r="AT466" s="427"/>
      <c r="AU466" s="427"/>
      <c r="AV466" s="427"/>
      <c r="AW466" s="427"/>
      <c r="AX466" s="427"/>
      <c r="AY466" s="427"/>
      <c r="AZ466" s="427"/>
      <c r="BA466" s="427"/>
      <c r="BB466" s="427"/>
      <c r="BC466" s="427"/>
      <c r="BD466" s="427"/>
      <c r="BE466" s="427"/>
      <c r="BF466" s="427"/>
      <c r="BG466" s="427"/>
      <c r="BH466" s="427"/>
      <c r="BI466" s="427"/>
      <c r="BJ466" s="427"/>
      <c r="BK466" s="427"/>
      <c r="BL466" s="427"/>
      <c r="BM466" s="427"/>
      <c r="BN466" s="427"/>
      <c r="BO466" s="427"/>
      <c r="BP466" s="427"/>
    </row>
    <row r="467" spans="31:68" ht="11.25">
      <c r="AE467" s="427"/>
      <c r="AF467" s="427"/>
      <c r="AG467" s="440"/>
      <c r="AH467" s="427"/>
      <c r="AI467" s="427"/>
      <c r="AJ467" s="427"/>
      <c r="AK467" s="427"/>
      <c r="AL467" s="427"/>
      <c r="AM467" s="427"/>
      <c r="AN467" s="427"/>
      <c r="AO467" s="427"/>
      <c r="AP467" s="427"/>
      <c r="AQ467" s="427"/>
      <c r="AR467" s="427"/>
      <c r="AS467" s="427"/>
      <c r="AT467" s="427"/>
      <c r="AU467" s="427"/>
      <c r="AV467" s="427"/>
      <c r="AW467" s="427"/>
      <c r="AX467" s="427"/>
      <c r="AY467" s="427"/>
      <c r="AZ467" s="427"/>
      <c r="BA467" s="427"/>
      <c r="BB467" s="427"/>
      <c r="BC467" s="427"/>
      <c r="BD467" s="427"/>
      <c r="BE467" s="427"/>
      <c r="BF467" s="427"/>
      <c r="BG467" s="427"/>
      <c r="BH467" s="427"/>
      <c r="BI467" s="427"/>
      <c r="BJ467" s="427"/>
      <c r="BK467" s="427"/>
      <c r="BL467" s="427"/>
      <c r="BM467" s="427"/>
      <c r="BN467" s="427"/>
      <c r="BO467" s="427"/>
      <c r="BP467" s="427"/>
    </row>
    <row r="468" spans="31:68" ht="11.25">
      <c r="AE468" s="427"/>
      <c r="AF468" s="427"/>
      <c r="AG468" s="440"/>
      <c r="AH468" s="427"/>
      <c r="AI468" s="427"/>
      <c r="AJ468" s="427"/>
      <c r="AK468" s="427"/>
      <c r="AL468" s="427"/>
      <c r="AM468" s="427"/>
      <c r="AN468" s="427"/>
      <c r="AO468" s="427"/>
      <c r="AP468" s="427"/>
      <c r="AQ468" s="427"/>
      <c r="AR468" s="427"/>
      <c r="AS468" s="427"/>
      <c r="AT468" s="427"/>
      <c r="AU468" s="427"/>
      <c r="AV468" s="427"/>
      <c r="AW468" s="427"/>
      <c r="AX468" s="427"/>
      <c r="AY468" s="427"/>
      <c r="AZ468" s="427"/>
      <c r="BA468" s="427"/>
      <c r="BB468" s="427"/>
      <c r="BC468" s="427"/>
      <c r="BD468" s="427"/>
      <c r="BE468" s="427"/>
      <c r="BF468" s="427"/>
      <c r="BG468" s="427"/>
      <c r="BH468" s="427"/>
      <c r="BI468" s="427"/>
      <c r="BJ468" s="427"/>
      <c r="BK468" s="427"/>
      <c r="BL468" s="427"/>
      <c r="BM468" s="427"/>
      <c r="BN468" s="427"/>
      <c r="BO468" s="427"/>
      <c r="BP468" s="427"/>
    </row>
    <row r="469" spans="31:68" ht="11.25">
      <c r="AE469" s="427"/>
      <c r="AF469" s="427"/>
      <c r="AG469" s="440"/>
      <c r="AH469" s="427"/>
      <c r="AI469" s="427"/>
      <c r="AJ469" s="427"/>
      <c r="AK469" s="427"/>
      <c r="AL469" s="427"/>
      <c r="AM469" s="427"/>
      <c r="AN469" s="427"/>
      <c r="AO469" s="427"/>
      <c r="AP469" s="427"/>
      <c r="AQ469" s="427"/>
      <c r="AR469" s="427"/>
      <c r="AS469" s="427"/>
      <c r="AT469" s="427"/>
      <c r="AU469" s="427"/>
      <c r="AV469" s="427"/>
      <c r="AW469" s="427"/>
      <c r="AX469" s="427"/>
      <c r="AY469" s="427"/>
      <c r="AZ469" s="427"/>
      <c r="BA469" s="427"/>
      <c r="BB469" s="427"/>
      <c r="BC469" s="427"/>
      <c r="BD469" s="427"/>
      <c r="BE469" s="427"/>
      <c r="BF469" s="427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</row>
    <row r="470" spans="31:68" ht="11.25">
      <c r="AE470" s="427"/>
      <c r="AF470" s="427"/>
      <c r="AG470" s="440"/>
      <c r="AH470" s="427"/>
      <c r="AI470" s="427"/>
      <c r="AJ470" s="427"/>
      <c r="AK470" s="427"/>
      <c r="AL470" s="427"/>
      <c r="AM470" s="427"/>
      <c r="AN470" s="427"/>
      <c r="AO470" s="427"/>
      <c r="AP470" s="427"/>
      <c r="AQ470" s="427"/>
      <c r="AR470" s="427"/>
      <c r="AS470" s="427"/>
      <c r="AT470" s="427"/>
      <c r="AU470" s="427"/>
      <c r="AV470" s="427"/>
      <c r="AW470" s="427"/>
      <c r="AX470" s="427"/>
      <c r="AY470" s="427"/>
      <c r="AZ470" s="427"/>
      <c r="BA470" s="427"/>
      <c r="BB470" s="427"/>
      <c r="BC470" s="427"/>
      <c r="BD470" s="427"/>
      <c r="BE470" s="427"/>
      <c r="BF470" s="427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</row>
    <row r="471" spans="31:68" ht="11.25">
      <c r="AE471" s="427"/>
      <c r="AF471" s="427"/>
      <c r="AG471" s="440"/>
      <c r="AH471" s="427"/>
      <c r="AI471" s="427"/>
      <c r="AJ471" s="427"/>
      <c r="AK471" s="427"/>
      <c r="AL471" s="427"/>
      <c r="AM471" s="427"/>
      <c r="AN471" s="427"/>
      <c r="AO471" s="427"/>
      <c r="AP471" s="427"/>
      <c r="AQ471" s="427"/>
      <c r="AR471" s="427"/>
      <c r="AS471" s="427"/>
      <c r="AT471" s="427"/>
      <c r="AU471" s="427"/>
      <c r="AV471" s="427"/>
      <c r="AW471" s="427"/>
      <c r="AX471" s="427"/>
      <c r="AY471" s="427"/>
      <c r="AZ471" s="427"/>
      <c r="BA471" s="427"/>
      <c r="BB471" s="427"/>
      <c r="BC471" s="427"/>
      <c r="BD471" s="427"/>
      <c r="BE471" s="427"/>
      <c r="BF471" s="427"/>
      <c r="BG471" s="427"/>
      <c r="BH471" s="427"/>
      <c r="BI471" s="427"/>
      <c r="BJ471" s="427"/>
      <c r="BK471" s="427"/>
      <c r="BL471" s="427"/>
      <c r="BM471" s="427"/>
      <c r="BN471" s="427"/>
      <c r="BO471" s="427"/>
      <c r="BP471" s="427"/>
    </row>
    <row r="472" spans="31:68" ht="11.25">
      <c r="AE472" s="427"/>
      <c r="AF472" s="427"/>
      <c r="AG472" s="440"/>
      <c r="AH472" s="427"/>
      <c r="AI472" s="427"/>
      <c r="AJ472" s="427"/>
      <c r="AK472" s="427"/>
      <c r="AL472" s="427"/>
      <c r="AM472" s="427"/>
      <c r="AN472" s="427"/>
      <c r="AO472" s="427"/>
      <c r="AP472" s="427"/>
      <c r="AQ472" s="427"/>
      <c r="AR472" s="427"/>
      <c r="AS472" s="427"/>
      <c r="AT472" s="427"/>
      <c r="AU472" s="427"/>
      <c r="AV472" s="427"/>
      <c r="AW472" s="427"/>
      <c r="AX472" s="427"/>
      <c r="AY472" s="427"/>
      <c r="AZ472" s="427"/>
      <c r="BA472" s="427"/>
      <c r="BB472" s="427"/>
      <c r="BC472" s="427"/>
      <c r="BD472" s="427"/>
      <c r="BE472" s="427"/>
      <c r="BF472" s="427"/>
      <c r="BG472" s="427"/>
      <c r="BH472" s="427"/>
      <c r="BI472" s="427"/>
      <c r="BJ472" s="427"/>
      <c r="BK472" s="427"/>
      <c r="BL472" s="427"/>
      <c r="BM472" s="427"/>
      <c r="BN472" s="427"/>
      <c r="BO472" s="427"/>
      <c r="BP472" s="427"/>
    </row>
    <row r="473" spans="31:68" ht="11.25">
      <c r="AE473" s="427"/>
      <c r="AF473" s="427"/>
      <c r="AG473" s="440"/>
      <c r="AH473" s="427"/>
      <c r="AI473" s="427"/>
      <c r="AJ473" s="427"/>
      <c r="AK473" s="427"/>
      <c r="AL473" s="427"/>
      <c r="AM473" s="427"/>
      <c r="AN473" s="427"/>
      <c r="AO473" s="427"/>
      <c r="AP473" s="427"/>
      <c r="AQ473" s="427"/>
      <c r="AR473" s="427"/>
      <c r="AS473" s="427"/>
      <c r="AT473" s="427"/>
      <c r="AU473" s="427"/>
      <c r="AV473" s="427"/>
      <c r="AW473" s="427"/>
      <c r="AX473" s="427"/>
      <c r="AY473" s="427"/>
      <c r="AZ473" s="427"/>
      <c r="BA473" s="427"/>
      <c r="BB473" s="427"/>
      <c r="BC473" s="427"/>
      <c r="BD473" s="427"/>
      <c r="BE473" s="427"/>
      <c r="BF473" s="427"/>
      <c r="BG473" s="427"/>
      <c r="BH473" s="427"/>
      <c r="BI473" s="427"/>
      <c r="BJ473" s="427"/>
      <c r="BK473" s="427"/>
      <c r="BL473" s="427"/>
      <c r="BM473" s="427"/>
      <c r="BN473" s="427"/>
      <c r="BO473" s="427"/>
      <c r="BP473" s="427"/>
    </row>
    <row r="474" spans="31:68" ht="11.25">
      <c r="AE474" s="427"/>
      <c r="AF474" s="427"/>
      <c r="AG474" s="440"/>
      <c r="AH474" s="427"/>
      <c r="AI474" s="427"/>
      <c r="AJ474" s="427"/>
      <c r="AK474" s="427"/>
      <c r="AL474" s="427"/>
      <c r="AM474" s="427"/>
      <c r="AN474" s="427"/>
      <c r="AO474" s="427"/>
      <c r="AP474" s="427"/>
      <c r="AQ474" s="427"/>
      <c r="AR474" s="427"/>
      <c r="AS474" s="427"/>
      <c r="AT474" s="427"/>
      <c r="AU474" s="427"/>
      <c r="AV474" s="427"/>
      <c r="AW474" s="427"/>
      <c r="AX474" s="427"/>
      <c r="AY474" s="427"/>
      <c r="AZ474" s="427"/>
      <c r="BA474" s="427"/>
      <c r="BB474" s="427"/>
      <c r="BC474" s="427"/>
      <c r="BD474" s="427"/>
      <c r="BE474" s="427"/>
      <c r="BF474" s="427"/>
      <c r="BG474" s="427"/>
      <c r="BH474" s="427"/>
      <c r="BI474" s="427"/>
      <c r="BJ474" s="427"/>
      <c r="BK474" s="427"/>
      <c r="BL474" s="427"/>
      <c r="BM474" s="427"/>
      <c r="BN474" s="427"/>
      <c r="BO474" s="427"/>
      <c r="BP474" s="427"/>
    </row>
    <row r="475" spans="31:68" ht="11.25">
      <c r="AE475" s="427"/>
      <c r="AF475" s="427"/>
      <c r="AG475" s="440"/>
      <c r="AH475" s="427"/>
      <c r="AI475" s="427"/>
      <c r="AJ475" s="427"/>
      <c r="AK475" s="427"/>
      <c r="AL475" s="427"/>
      <c r="AM475" s="427"/>
      <c r="AN475" s="427"/>
      <c r="AO475" s="427"/>
      <c r="AP475" s="427"/>
      <c r="AQ475" s="427"/>
      <c r="AR475" s="427"/>
      <c r="AS475" s="427"/>
      <c r="AT475" s="427"/>
      <c r="AU475" s="427"/>
      <c r="AV475" s="427"/>
      <c r="AW475" s="427"/>
      <c r="AX475" s="427"/>
      <c r="AY475" s="427"/>
      <c r="AZ475" s="427"/>
      <c r="BA475" s="427"/>
      <c r="BB475" s="427"/>
      <c r="BC475" s="427"/>
      <c r="BD475" s="427"/>
      <c r="BE475" s="427"/>
      <c r="BF475" s="427"/>
      <c r="BG475" s="427"/>
      <c r="BH475" s="427"/>
      <c r="BI475" s="427"/>
      <c r="BJ475" s="427"/>
      <c r="BK475" s="427"/>
      <c r="BL475" s="427"/>
      <c r="BM475" s="427"/>
      <c r="BN475" s="427"/>
      <c r="BO475" s="427"/>
      <c r="BP475" s="427"/>
    </row>
    <row r="476" spans="31:68" ht="11.25">
      <c r="AE476" s="427"/>
      <c r="AF476" s="427"/>
      <c r="AG476" s="440"/>
      <c r="AH476" s="427"/>
      <c r="AI476" s="427"/>
      <c r="AJ476" s="427"/>
      <c r="AK476" s="427"/>
      <c r="AL476" s="427"/>
      <c r="AM476" s="427"/>
      <c r="AN476" s="427"/>
      <c r="AO476" s="427"/>
      <c r="AP476" s="427"/>
      <c r="AQ476" s="427"/>
      <c r="AR476" s="427"/>
      <c r="AS476" s="427"/>
      <c r="AT476" s="427"/>
      <c r="AU476" s="427"/>
      <c r="AV476" s="427"/>
      <c r="AW476" s="427"/>
      <c r="AX476" s="427"/>
      <c r="AY476" s="427"/>
      <c r="AZ476" s="427"/>
      <c r="BA476" s="427"/>
      <c r="BB476" s="427"/>
      <c r="BC476" s="427"/>
      <c r="BD476" s="427"/>
      <c r="BE476" s="427"/>
      <c r="BF476" s="427"/>
      <c r="BG476" s="427"/>
      <c r="BH476" s="427"/>
      <c r="BI476" s="427"/>
      <c r="BJ476" s="427"/>
      <c r="BK476" s="427"/>
      <c r="BL476" s="427"/>
      <c r="BM476" s="427"/>
      <c r="BN476" s="427"/>
      <c r="BO476" s="427"/>
      <c r="BP476" s="427"/>
    </row>
    <row r="477" spans="31:68" ht="11.25">
      <c r="AE477" s="427"/>
      <c r="AF477" s="427"/>
      <c r="AG477" s="440"/>
      <c r="AH477" s="427"/>
      <c r="AI477" s="427"/>
      <c r="AJ477" s="427"/>
      <c r="AK477" s="427"/>
      <c r="AL477" s="427"/>
      <c r="AM477" s="427"/>
      <c r="AN477" s="427"/>
      <c r="AO477" s="427"/>
      <c r="AP477" s="427"/>
      <c r="AQ477" s="427"/>
      <c r="AR477" s="427"/>
      <c r="AS477" s="427"/>
      <c r="AT477" s="427"/>
      <c r="AU477" s="427"/>
      <c r="AV477" s="427"/>
      <c r="AW477" s="427"/>
      <c r="AX477" s="427"/>
      <c r="AY477" s="427"/>
      <c r="AZ477" s="427"/>
      <c r="BA477" s="427"/>
      <c r="BB477" s="427"/>
      <c r="BC477" s="427"/>
      <c r="BD477" s="427"/>
      <c r="BE477" s="427"/>
      <c r="BF477" s="427"/>
      <c r="BG477" s="427"/>
      <c r="BH477" s="427"/>
      <c r="BI477" s="427"/>
      <c r="BJ477" s="427"/>
      <c r="BK477" s="427"/>
      <c r="BL477" s="427"/>
      <c r="BM477" s="427"/>
      <c r="BN477" s="427"/>
      <c r="BO477" s="427"/>
      <c r="BP477" s="427"/>
    </row>
    <row r="478" spans="31:68" ht="11.25">
      <c r="AE478" s="427"/>
      <c r="AF478" s="427"/>
      <c r="AG478" s="440"/>
      <c r="AH478" s="427"/>
      <c r="AI478" s="427"/>
      <c r="AJ478" s="427"/>
      <c r="AK478" s="427"/>
      <c r="AL478" s="427"/>
      <c r="AM478" s="427"/>
      <c r="AN478" s="427"/>
      <c r="AO478" s="427"/>
      <c r="AP478" s="427"/>
      <c r="AQ478" s="427"/>
      <c r="AR478" s="427"/>
      <c r="AS478" s="427"/>
      <c r="AT478" s="427"/>
      <c r="AU478" s="427"/>
      <c r="AV478" s="427"/>
      <c r="AW478" s="427"/>
      <c r="AX478" s="427"/>
      <c r="AY478" s="427"/>
      <c r="AZ478" s="427"/>
      <c r="BA478" s="427"/>
      <c r="BB478" s="427"/>
      <c r="BC478" s="427"/>
      <c r="BD478" s="427"/>
      <c r="BE478" s="427"/>
      <c r="BF478" s="427"/>
      <c r="BG478" s="427"/>
      <c r="BH478" s="427"/>
      <c r="BI478" s="427"/>
      <c r="BJ478" s="427"/>
      <c r="BK478" s="427"/>
      <c r="BL478" s="427"/>
      <c r="BM478" s="427"/>
      <c r="BN478" s="427"/>
      <c r="BO478" s="427"/>
      <c r="BP478" s="427"/>
    </row>
    <row r="479" spans="31:68" ht="11.25">
      <c r="AE479" s="427"/>
      <c r="AF479" s="427"/>
      <c r="AG479" s="440"/>
      <c r="AH479" s="427"/>
      <c r="AI479" s="427"/>
      <c r="AJ479" s="427"/>
      <c r="AK479" s="427"/>
      <c r="AL479" s="427"/>
      <c r="AM479" s="427"/>
      <c r="AN479" s="427"/>
      <c r="AO479" s="427"/>
      <c r="AP479" s="427"/>
      <c r="AQ479" s="427"/>
      <c r="AR479" s="427"/>
      <c r="AS479" s="427"/>
      <c r="AT479" s="427"/>
      <c r="AU479" s="427"/>
      <c r="AV479" s="427"/>
      <c r="AW479" s="427"/>
      <c r="AX479" s="427"/>
      <c r="AY479" s="427"/>
      <c r="AZ479" s="427"/>
      <c r="BA479" s="427"/>
      <c r="BB479" s="427"/>
      <c r="BC479" s="427"/>
      <c r="BD479" s="427"/>
      <c r="BE479" s="427"/>
      <c r="BF479" s="427"/>
      <c r="BG479" s="427"/>
      <c r="BH479" s="427"/>
      <c r="BI479" s="427"/>
      <c r="BJ479" s="427"/>
      <c r="BK479" s="427"/>
      <c r="BL479" s="427"/>
      <c r="BM479" s="427"/>
      <c r="BN479" s="427"/>
      <c r="BO479" s="427"/>
      <c r="BP479" s="427"/>
    </row>
    <row r="480" spans="31:68" ht="11.25">
      <c r="AE480" s="427"/>
      <c r="AF480" s="427"/>
      <c r="AG480" s="440"/>
      <c r="AH480" s="427"/>
      <c r="AI480" s="427"/>
      <c r="AJ480" s="427"/>
      <c r="AK480" s="427"/>
      <c r="AL480" s="427"/>
      <c r="AM480" s="427"/>
      <c r="AN480" s="427"/>
      <c r="AO480" s="427"/>
      <c r="AP480" s="427"/>
      <c r="AQ480" s="427"/>
      <c r="AR480" s="427"/>
      <c r="AS480" s="427"/>
      <c r="AT480" s="427"/>
      <c r="AU480" s="427"/>
      <c r="AV480" s="427"/>
      <c r="AW480" s="427"/>
      <c r="AX480" s="427"/>
      <c r="AY480" s="427"/>
      <c r="AZ480" s="427"/>
      <c r="BA480" s="427"/>
      <c r="BB480" s="427"/>
      <c r="BC480" s="427"/>
      <c r="BD480" s="427"/>
      <c r="BE480" s="427"/>
      <c r="BF480" s="427"/>
      <c r="BG480" s="427"/>
      <c r="BH480" s="427"/>
      <c r="BI480" s="427"/>
      <c r="BJ480" s="427"/>
      <c r="BK480" s="427"/>
      <c r="BL480" s="427"/>
      <c r="BM480" s="427"/>
      <c r="BN480" s="427"/>
      <c r="BO480" s="427"/>
      <c r="BP480" s="427"/>
    </row>
    <row r="481" spans="31:68" ht="11.25">
      <c r="AE481" s="427"/>
      <c r="AF481" s="427"/>
      <c r="AG481" s="440"/>
      <c r="AH481" s="427"/>
      <c r="AI481" s="427"/>
      <c r="AJ481" s="427"/>
      <c r="AK481" s="427"/>
      <c r="AL481" s="427"/>
      <c r="AM481" s="427"/>
      <c r="AN481" s="427"/>
      <c r="AO481" s="427"/>
      <c r="AP481" s="427"/>
      <c r="AQ481" s="427"/>
      <c r="AR481" s="427"/>
      <c r="AS481" s="427"/>
      <c r="AT481" s="427"/>
      <c r="AU481" s="427"/>
      <c r="AV481" s="427"/>
      <c r="AW481" s="427"/>
      <c r="AX481" s="427"/>
      <c r="AY481" s="427"/>
      <c r="AZ481" s="427"/>
      <c r="BA481" s="427"/>
      <c r="BB481" s="427"/>
      <c r="BC481" s="427"/>
      <c r="BD481" s="427"/>
      <c r="BE481" s="427"/>
      <c r="BF481" s="427"/>
      <c r="BG481" s="427"/>
      <c r="BH481" s="427"/>
      <c r="BI481" s="427"/>
      <c r="BJ481" s="427"/>
      <c r="BK481" s="427"/>
      <c r="BL481" s="427"/>
      <c r="BM481" s="427"/>
      <c r="BN481" s="427"/>
      <c r="BO481" s="427"/>
      <c r="BP481" s="427"/>
    </row>
    <row r="482" spans="31:68" ht="11.25">
      <c r="AE482" s="427"/>
      <c r="AF482" s="427"/>
      <c r="AG482" s="440"/>
      <c r="AH482" s="427"/>
      <c r="AI482" s="427"/>
      <c r="AJ482" s="427"/>
      <c r="AK482" s="427"/>
      <c r="AL482" s="427"/>
      <c r="AM482" s="427"/>
      <c r="AN482" s="427"/>
      <c r="AO482" s="427"/>
      <c r="AP482" s="427"/>
      <c r="AQ482" s="427"/>
      <c r="AR482" s="427"/>
      <c r="AS482" s="427"/>
      <c r="AT482" s="427"/>
      <c r="AU482" s="427"/>
      <c r="AV482" s="427"/>
      <c r="AW482" s="427"/>
      <c r="AX482" s="427"/>
      <c r="AY482" s="427"/>
      <c r="AZ482" s="427"/>
      <c r="BA482" s="427"/>
      <c r="BB482" s="427"/>
      <c r="BC482" s="427"/>
      <c r="BD482" s="427"/>
      <c r="BE482" s="427"/>
      <c r="BF482" s="427"/>
      <c r="BG482" s="427"/>
      <c r="BH482" s="427"/>
      <c r="BI482" s="427"/>
      <c r="BJ482" s="427"/>
      <c r="BK482" s="427"/>
      <c r="BL482" s="427"/>
      <c r="BM482" s="427"/>
      <c r="BN482" s="427"/>
      <c r="BO482" s="427"/>
      <c r="BP482" s="427"/>
    </row>
    <row r="483" spans="31:68" ht="11.25">
      <c r="AE483" s="427"/>
      <c r="AF483" s="427"/>
      <c r="AG483" s="440"/>
      <c r="AH483" s="427"/>
      <c r="AI483" s="427"/>
      <c r="AJ483" s="427"/>
      <c r="AK483" s="427"/>
      <c r="AL483" s="427"/>
      <c r="AM483" s="427"/>
      <c r="AN483" s="427"/>
      <c r="AO483" s="427"/>
      <c r="AP483" s="427"/>
      <c r="AQ483" s="427"/>
      <c r="AR483" s="427"/>
      <c r="AS483" s="427"/>
      <c r="AT483" s="427"/>
      <c r="AU483" s="427"/>
      <c r="AV483" s="427"/>
      <c r="AW483" s="427"/>
      <c r="AX483" s="427"/>
      <c r="AY483" s="427"/>
      <c r="AZ483" s="427"/>
      <c r="BA483" s="427"/>
      <c r="BB483" s="427"/>
      <c r="BC483" s="427"/>
      <c r="BD483" s="427"/>
      <c r="BE483" s="427"/>
      <c r="BF483" s="427"/>
      <c r="BG483" s="427"/>
      <c r="BH483" s="427"/>
      <c r="BI483" s="427"/>
      <c r="BJ483" s="427"/>
      <c r="BK483" s="427"/>
      <c r="BL483" s="427"/>
      <c r="BM483" s="427"/>
      <c r="BN483" s="427"/>
      <c r="BO483" s="427"/>
      <c r="BP483" s="427"/>
    </row>
    <row r="484" spans="31:68" ht="11.25">
      <c r="AE484" s="427"/>
      <c r="AF484" s="427"/>
      <c r="AG484" s="440"/>
      <c r="AH484" s="427"/>
      <c r="AI484" s="427"/>
      <c r="AJ484" s="427"/>
      <c r="AK484" s="427"/>
      <c r="AL484" s="427"/>
      <c r="AM484" s="427"/>
      <c r="AN484" s="427"/>
      <c r="AO484" s="427"/>
      <c r="AP484" s="427"/>
      <c r="AQ484" s="427"/>
      <c r="AR484" s="427"/>
      <c r="AS484" s="427"/>
      <c r="AT484" s="427"/>
      <c r="AU484" s="427"/>
      <c r="AV484" s="427"/>
      <c r="AW484" s="427"/>
      <c r="AX484" s="427"/>
      <c r="AY484" s="427"/>
      <c r="AZ484" s="427"/>
      <c r="BA484" s="427"/>
      <c r="BB484" s="427"/>
      <c r="BC484" s="427"/>
      <c r="BD484" s="427"/>
      <c r="BE484" s="427"/>
      <c r="BF484" s="427"/>
      <c r="BG484" s="427"/>
      <c r="BH484" s="427"/>
      <c r="BI484" s="427"/>
      <c r="BJ484" s="427"/>
      <c r="BK484" s="427"/>
      <c r="BL484" s="427"/>
      <c r="BM484" s="427"/>
      <c r="BN484" s="427"/>
      <c r="BO484" s="427"/>
      <c r="BP484" s="427"/>
    </row>
    <row r="485" spans="31:68" ht="11.25">
      <c r="AE485" s="427"/>
      <c r="AF485" s="427"/>
      <c r="AG485" s="440"/>
      <c r="AH485" s="427"/>
      <c r="AI485" s="427"/>
      <c r="AJ485" s="427"/>
      <c r="AK485" s="427"/>
      <c r="AL485" s="427"/>
      <c r="AM485" s="427"/>
      <c r="AN485" s="427"/>
      <c r="AO485" s="427"/>
      <c r="AP485" s="427"/>
      <c r="AQ485" s="427"/>
      <c r="AR485" s="427"/>
      <c r="AS485" s="427"/>
      <c r="AT485" s="427"/>
      <c r="AU485" s="427"/>
      <c r="AV485" s="427"/>
      <c r="AW485" s="427"/>
      <c r="AX485" s="427"/>
      <c r="AY485" s="427"/>
      <c r="AZ485" s="427"/>
      <c r="BA485" s="427"/>
      <c r="BB485" s="427"/>
      <c r="BC485" s="427"/>
      <c r="BD485" s="427"/>
      <c r="BE485" s="427"/>
      <c r="BF485" s="427"/>
      <c r="BG485" s="427"/>
      <c r="BH485" s="427"/>
      <c r="BI485" s="427"/>
      <c r="BJ485" s="427"/>
      <c r="BK485" s="427"/>
      <c r="BL485" s="427"/>
      <c r="BM485" s="427"/>
      <c r="BN485" s="427"/>
      <c r="BO485" s="427"/>
      <c r="BP485" s="427"/>
    </row>
    <row r="486" spans="31:68" ht="11.25">
      <c r="AE486" s="427"/>
      <c r="AF486" s="427"/>
      <c r="AG486" s="440"/>
      <c r="AH486" s="427"/>
      <c r="AI486" s="427"/>
      <c r="AJ486" s="427"/>
      <c r="AK486" s="427"/>
      <c r="AL486" s="427"/>
      <c r="AM486" s="427"/>
      <c r="AN486" s="427"/>
      <c r="AO486" s="427"/>
      <c r="AP486" s="427"/>
      <c r="AQ486" s="427"/>
      <c r="AR486" s="427"/>
      <c r="AS486" s="427"/>
      <c r="AT486" s="427"/>
      <c r="AU486" s="427"/>
      <c r="AV486" s="427"/>
      <c r="AW486" s="427"/>
      <c r="AX486" s="427"/>
      <c r="AY486" s="427"/>
      <c r="AZ486" s="427"/>
      <c r="BA486" s="427"/>
      <c r="BB486" s="427"/>
      <c r="BC486" s="427"/>
      <c r="BD486" s="427"/>
      <c r="BE486" s="427"/>
      <c r="BF486" s="427"/>
      <c r="BG486" s="427"/>
      <c r="BH486" s="427"/>
      <c r="BI486" s="427"/>
      <c r="BJ486" s="427"/>
      <c r="BK486" s="427"/>
      <c r="BL486" s="427"/>
      <c r="BM486" s="427"/>
      <c r="BN486" s="427"/>
      <c r="BO486" s="427"/>
      <c r="BP486" s="427"/>
    </row>
    <row r="487" spans="31:68" ht="11.25">
      <c r="AE487" s="427"/>
      <c r="AF487" s="427"/>
      <c r="AG487" s="440"/>
      <c r="AH487" s="427"/>
      <c r="AI487" s="427"/>
      <c r="AJ487" s="427"/>
      <c r="AK487" s="427"/>
      <c r="AL487" s="427"/>
      <c r="AM487" s="427"/>
      <c r="AN487" s="427"/>
      <c r="AO487" s="427"/>
      <c r="AP487" s="427"/>
      <c r="AQ487" s="427"/>
      <c r="AR487" s="427"/>
      <c r="AS487" s="427"/>
      <c r="AT487" s="427"/>
      <c r="AU487" s="427"/>
      <c r="AV487" s="427"/>
      <c r="AW487" s="427"/>
      <c r="AX487" s="427"/>
      <c r="AY487" s="427"/>
      <c r="AZ487" s="427"/>
      <c r="BA487" s="427"/>
      <c r="BB487" s="427"/>
      <c r="BC487" s="427"/>
      <c r="BD487" s="427"/>
      <c r="BE487" s="427"/>
      <c r="BF487" s="427"/>
      <c r="BG487" s="427"/>
      <c r="BH487" s="427"/>
      <c r="BI487" s="427"/>
      <c r="BJ487" s="427"/>
      <c r="BK487" s="427"/>
      <c r="BL487" s="427"/>
      <c r="BM487" s="427"/>
      <c r="BN487" s="427"/>
      <c r="BO487" s="427"/>
      <c r="BP487" s="427"/>
    </row>
    <row r="488" spans="31:68" ht="11.25">
      <c r="AE488" s="427"/>
      <c r="AF488" s="427"/>
      <c r="AG488" s="440"/>
      <c r="AH488" s="427"/>
      <c r="AI488" s="427"/>
      <c r="AJ488" s="427"/>
      <c r="AK488" s="427"/>
      <c r="AL488" s="427"/>
      <c r="AM488" s="427"/>
      <c r="AN488" s="427"/>
      <c r="AO488" s="427"/>
      <c r="AP488" s="427"/>
      <c r="AQ488" s="427"/>
      <c r="AR488" s="427"/>
      <c r="AS488" s="427"/>
      <c r="AT488" s="427"/>
      <c r="AU488" s="427"/>
      <c r="AV488" s="427"/>
      <c r="AW488" s="427"/>
      <c r="AX488" s="427"/>
      <c r="AY488" s="427"/>
      <c r="AZ488" s="427"/>
      <c r="BA488" s="427"/>
      <c r="BB488" s="427"/>
      <c r="BC488" s="427"/>
      <c r="BD488" s="427"/>
      <c r="BE488" s="427"/>
      <c r="BF488" s="427"/>
      <c r="BG488" s="427"/>
      <c r="BH488" s="427"/>
      <c r="BI488" s="427"/>
      <c r="BJ488" s="427"/>
      <c r="BK488" s="427"/>
      <c r="BL488" s="427"/>
      <c r="BM488" s="427"/>
      <c r="BN488" s="427"/>
      <c r="BO488" s="427"/>
      <c r="BP488" s="427"/>
    </row>
    <row r="489" spans="31:68" ht="11.25">
      <c r="AE489" s="427"/>
      <c r="AF489" s="427"/>
      <c r="AG489" s="440"/>
      <c r="AH489" s="427"/>
      <c r="AI489" s="427"/>
      <c r="AJ489" s="427"/>
      <c r="AK489" s="427"/>
      <c r="AL489" s="427"/>
      <c r="AM489" s="427"/>
      <c r="AN489" s="427"/>
      <c r="AO489" s="427"/>
      <c r="AP489" s="427"/>
      <c r="AQ489" s="427"/>
      <c r="AR489" s="427"/>
      <c r="AS489" s="427"/>
      <c r="AT489" s="427"/>
      <c r="AU489" s="427"/>
      <c r="AV489" s="427"/>
      <c r="AW489" s="427"/>
      <c r="AX489" s="427"/>
      <c r="AY489" s="427"/>
      <c r="AZ489" s="427"/>
      <c r="BA489" s="427"/>
      <c r="BB489" s="427"/>
      <c r="BC489" s="427"/>
      <c r="BD489" s="427"/>
      <c r="BE489" s="427"/>
      <c r="BF489" s="427"/>
      <c r="BG489" s="427"/>
      <c r="BH489" s="427"/>
      <c r="BI489" s="427"/>
      <c r="BJ489" s="427"/>
      <c r="BK489" s="427"/>
      <c r="BL489" s="427"/>
      <c r="BM489" s="427"/>
      <c r="BN489" s="427"/>
      <c r="BO489" s="427"/>
      <c r="BP489" s="427"/>
    </row>
    <row r="490" spans="31:68" ht="11.25">
      <c r="AE490" s="427"/>
      <c r="AF490" s="427"/>
      <c r="AG490" s="440"/>
      <c r="AH490" s="427"/>
      <c r="AI490" s="427"/>
      <c r="AJ490" s="427"/>
      <c r="AK490" s="427"/>
      <c r="AL490" s="427"/>
      <c r="AM490" s="427"/>
      <c r="AN490" s="427"/>
      <c r="AO490" s="427"/>
      <c r="AP490" s="427"/>
      <c r="AQ490" s="427"/>
      <c r="AR490" s="427"/>
      <c r="AS490" s="427"/>
      <c r="AT490" s="427"/>
      <c r="AU490" s="427"/>
      <c r="AV490" s="427"/>
      <c r="AW490" s="427"/>
      <c r="AX490" s="427"/>
      <c r="AY490" s="427"/>
      <c r="AZ490" s="427"/>
      <c r="BA490" s="427"/>
      <c r="BB490" s="427"/>
      <c r="BC490" s="427"/>
      <c r="BD490" s="427"/>
      <c r="BE490" s="427"/>
      <c r="BF490" s="427"/>
      <c r="BG490" s="427"/>
      <c r="BH490" s="427"/>
      <c r="BI490" s="427"/>
      <c r="BJ490" s="427"/>
      <c r="BK490" s="427"/>
      <c r="BL490" s="427"/>
      <c r="BM490" s="427"/>
      <c r="BN490" s="427"/>
      <c r="BO490" s="427"/>
      <c r="BP490" s="427"/>
    </row>
    <row r="491" spans="31:68" ht="11.25">
      <c r="AE491" s="427"/>
      <c r="AF491" s="427"/>
      <c r="AG491" s="440"/>
      <c r="AH491" s="427"/>
      <c r="AI491" s="427"/>
      <c r="AJ491" s="427"/>
      <c r="AK491" s="427"/>
      <c r="AL491" s="427"/>
      <c r="AM491" s="427"/>
      <c r="AN491" s="427"/>
      <c r="AO491" s="427"/>
      <c r="AP491" s="427"/>
      <c r="AQ491" s="427"/>
      <c r="AR491" s="427"/>
      <c r="AS491" s="427"/>
      <c r="AT491" s="427"/>
      <c r="AU491" s="427"/>
      <c r="AV491" s="427"/>
      <c r="AW491" s="427"/>
      <c r="AX491" s="427"/>
      <c r="AY491" s="427"/>
      <c r="AZ491" s="427"/>
      <c r="BA491" s="427"/>
      <c r="BB491" s="427"/>
      <c r="BC491" s="427"/>
      <c r="BD491" s="427"/>
      <c r="BE491" s="427"/>
      <c r="BF491" s="427"/>
      <c r="BG491" s="427"/>
      <c r="BH491" s="427"/>
      <c r="BI491" s="427"/>
      <c r="BJ491" s="427"/>
      <c r="BK491" s="427"/>
      <c r="BL491" s="427"/>
      <c r="BM491" s="427"/>
      <c r="BN491" s="427"/>
      <c r="BO491" s="427"/>
      <c r="BP491" s="427"/>
    </row>
    <row r="492" spans="31:68" ht="11.25">
      <c r="AE492" s="427"/>
      <c r="AF492" s="427"/>
      <c r="AG492" s="440"/>
      <c r="AH492" s="427"/>
      <c r="AI492" s="427"/>
      <c r="AJ492" s="427"/>
      <c r="AK492" s="427"/>
      <c r="AL492" s="427"/>
      <c r="AM492" s="427"/>
      <c r="AN492" s="427"/>
      <c r="AO492" s="427"/>
      <c r="AP492" s="427"/>
      <c r="AQ492" s="427"/>
      <c r="AR492" s="427"/>
      <c r="AS492" s="427"/>
      <c r="AT492" s="427"/>
      <c r="AU492" s="427"/>
      <c r="AV492" s="427"/>
      <c r="AW492" s="427"/>
      <c r="AX492" s="427"/>
      <c r="AY492" s="427"/>
      <c r="AZ492" s="427"/>
      <c r="BA492" s="427"/>
      <c r="BB492" s="427"/>
      <c r="BC492" s="427"/>
      <c r="BD492" s="427"/>
      <c r="BE492" s="427"/>
      <c r="BF492" s="427"/>
      <c r="BG492" s="427"/>
      <c r="BH492" s="427"/>
      <c r="BI492" s="427"/>
      <c r="BJ492" s="427"/>
      <c r="BK492" s="427"/>
      <c r="BL492" s="427"/>
      <c r="BM492" s="427"/>
      <c r="BN492" s="427"/>
      <c r="BO492" s="427"/>
      <c r="BP492" s="427"/>
    </row>
    <row r="493" spans="31:68" ht="11.25">
      <c r="AE493" s="427"/>
      <c r="AF493" s="427"/>
      <c r="AG493" s="440"/>
      <c r="AH493" s="427"/>
      <c r="AI493" s="427"/>
      <c r="AJ493" s="427"/>
      <c r="AK493" s="427"/>
      <c r="AL493" s="427"/>
      <c r="AM493" s="427"/>
      <c r="AN493" s="427"/>
      <c r="AO493" s="427"/>
      <c r="AP493" s="427"/>
      <c r="AQ493" s="427"/>
      <c r="AR493" s="427"/>
      <c r="AS493" s="427"/>
      <c r="AT493" s="427"/>
      <c r="AU493" s="427"/>
      <c r="AV493" s="427"/>
      <c r="AW493" s="427"/>
      <c r="AX493" s="427"/>
      <c r="AY493" s="427"/>
      <c r="AZ493" s="427"/>
      <c r="BA493" s="427"/>
      <c r="BB493" s="427"/>
      <c r="BC493" s="427"/>
      <c r="BD493" s="427"/>
      <c r="BE493" s="427"/>
      <c r="BF493" s="427"/>
      <c r="BG493" s="427"/>
      <c r="BH493" s="427"/>
      <c r="BI493" s="427"/>
      <c r="BJ493" s="427"/>
      <c r="BK493" s="427"/>
      <c r="BL493" s="427"/>
      <c r="BM493" s="427"/>
      <c r="BN493" s="427"/>
      <c r="BO493" s="427"/>
      <c r="BP493" s="427"/>
    </row>
    <row r="494" spans="31:68" ht="11.25">
      <c r="AE494" s="427"/>
      <c r="AF494" s="427"/>
      <c r="AG494" s="440"/>
      <c r="AH494" s="427"/>
      <c r="AI494" s="427"/>
      <c r="AJ494" s="427"/>
      <c r="AK494" s="427"/>
      <c r="AL494" s="427"/>
      <c r="AM494" s="427"/>
      <c r="AN494" s="427"/>
      <c r="AO494" s="427"/>
      <c r="AP494" s="427"/>
      <c r="AQ494" s="427"/>
      <c r="AR494" s="427"/>
      <c r="AS494" s="427"/>
      <c r="AT494" s="427"/>
      <c r="AU494" s="427"/>
      <c r="AV494" s="427"/>
      <c r="AW494" s="427"/>
      <c r="AX494" s="427"/>
      <c r="AY494" s="427"/>
      <c r="AZ494" s="427"/>
      <c r="BA494" s="427"/>
      <c r="BB494" s="427"/>
      <c r="BC494" s="427"/>
      <c r="BD494" s="427"/>
      <c r="BE494" s="427"/>
      <c r="BF494" s="427"/>
      <c r="BG494" s="427"/>
      <c r="BH494" s="427"/>
      <c r="BI494" s="427"/>
      <c r="BJ494" s="427"/>
      <c r="BK494" s="427"/>
      <c r="BL494" s="427"/>
      <c r="BM494" s="427"/>
      <c r="BN494" s="427"/>
      <c r="BO494" s="427"/>
      <c r="BP494" s="427"/>
    </row>
    <row r="495" spans="31:68" ht="11.25">
      <c r="AE495" s="427"/>
      <c r="AF495" s="427"/>
      <c r="AG495" s="440"/>
      <c r="AH495" s="427"/>
      <c r="AI495" s="427"/>
      <c r="AJ495" s="427"/>
      <c r="AK495" s="427"/>
      <c r="AL495" s="427"/>
      <c r="AM495" s="427"/>
      <c r="AN495" s="427"/>
      <c r="AO495" s="427"/>
      <c r="AP495" s="427"/>
      <c r="AQ495" s="427"/>
      <c r="AR495" s="427"/>
      <c r="AS495" s="427"/>
      <c r="AT495" s="427"/>
      <c r="AU495" s="427"/>
      <c r="AV495" s="427"/>
      <c r="AW495" s="427"/>
      <c r="AX495" s="427"/>
      <c r="AY495" s="427"/>
      <c r="AZ495" s="427"/>
      <c r="BA495" s="427"/>
      <c r="BB495" s="427"/>
      <c r="BC495" s="427"/>
      <c r="BD495" s="427"/>
      <c r="BE495" s="427"/>
      <c r="BF495" s="427"/>
      <c r="BG495" s="427"/>
      <c r="BH495" s="427"/>
      <c r="BI495" s="427"/>
      <c r="BJ495" s="427"/>
      <c r="BK495" s="427"/>
      <c r="BL495" s="427"/>
      <c r="BM495" s="427"/>
      <c r="BN495" s="427"/>
      <c r="BO495" s="427"/>
      <c r="BP495" s="427"/>
    </row>
    <row r="496" spans="31:68" ht="11.25">
      <c r="AE496" s="427"/>
      <c r="AF496" s="427"/>
      <c r="AG496" s="440"/>
      <c r="AH496" s="427"/>
      <c r="AI496" s="427"/>
      <c r="AJ496" s="427"/>
      <c r="AK496" s="427"/>
      <c r="AL496" s="427"/>
      <c r="AM496" s="427"/>
      <c r="AN496" s="427"/>
      <c r="AO496" s="427"/>
      <c r="AP496" s="427"/>
      <c r="AQ496" s="427"/>
      <c r="AR496" s="427"/>
      <c r="AS496" s="427"/>
      <c r="AT496" s="427"/>
      <c r="AU496" s="427"/>
      <c r="AV496" s="427"/>
      <c r="AW496" s="427"/>
      <c r="AX496" s="427"/>
      <c r="AY496" s="427"/>
      <c r="AZ496" s="427"/>
      <c r="BA496" s="427"/>
      <c r="BB496" s="427"/>
      <c r="BC496" s="427"/>
      <c r="BD496" s="427"/>
      <c r="BE496" s="427"/>
      <c r="BF496" s="427"/>
      <c r="BG496" s="427"/>
      <c r="BH496" s="427"/>
      <c r="BI496" s="427"/>
      <c r="BJ496" s="427"/>
      <c r="BK496" s="427"/>
      <c r="BL496" s="427"/>
      <c r="BM496" s="427"/>
      <c r="BN496" s="427"/>
      <c r="BO496" s="427"/>
      <c r="BP496" s="427"/>
    </row>
    <row r="497" spans="31:68" ht="11.25">
      <c r="AE497" s="427"/>
      <c r="AF497" s="427"/>
      <c r="AG497" s="440"/>
      <c r="AH497" s="427"/>
      <c r="AI497" s="427"/>
      <c r="AJ497" s="427"/>
      <c r="AK497" s="427"/>
      <c r="AL497" s="427"/>
      <c r="AM497" s="427"/>
      <c r="AN497" s="427"/>
      <c r="AO497" s="427"/>
      <c r="AP497" s="427"/>
      <c r="AQ497" s="427"/>
      <c r="AR497" s="427"/>
      <c r="AS497" s="427"/>
      <c r="AT497" s="427"/>
      <c r="AU497" s="427"/>
      <c r="AV497" s="427"/>
      <c r="AW497" s="427"/>
      <c r="AX497" s="427"/>
      <c r="AY497" s="427"/>
      <c r="AZ497" s="427"/>
      <c r="BA497" s="427"/>
      <c r="BB497" s="427"/>
      <c r="BC497" s="427"/>
      <c r="BD497" s="427"/>
      <c r="BE497" s="427"/>
      <c r="BF497" s="427"/>
      <c r="BG497" s="427"/>
      <c r="BH497" s="427"/>
      <c r="BI497" s="427"/>
      <c r="BJ497" s="427"/>
      <c r="BK497" s="427"/>
      <c r="BL497" s="427"/>
      <c r="BM497" s="427"/>
      <c r="BN497" s="427"/>
      <c r="BO497" s="427"/>
      <c r="BP497" s="427"/>
    </row>
    <row r="498" spans="31:68" ht="11.25">
      <c r="AE498" s="427"/>
      <c r="AF498" s="427"/>
      <c r="AG498" s="440"/>
      <c r="AH498" s="427"/>
      <c r="AI498" s="427"/>
      <c r="AJ498" s="427"/>
      <c r="AK498" s="427"/>
      <c r="AL498" s="427"/>
      <c r="AM498" s="427"/>
      <c r="AN498" s="427"/>
      <c r="AO498" s="427"/>
      <c r="AP498" s="427"/>
      <c r="AQ498" s="427"/>
      <c r="AR498" s="427"/>
      <c r="AS498" s="427"/>
      <c r="AT498" s="427"/>
      <c r="AU498" s="427"/>
      <c r="AV498" s="427"/>
      <c r="AW498" s="427"/>
      <c r="AX498" s="427"/>
      <c r="AY498" s="427"/>
      <c r="AZ498" s="427"/>
      <c r="BA498" s="427"/>
      <c r="BB498" s="427"/>
      <c r="BC498" s="427"/>
      <c r="BD498" s="427"/>
      <c r="BE498" s="427"/>
      <c r="BF498" s="427"/>
      <c r="BG498" s="427"/>
      <c r="BH498" s="427"/>
      <c r="BI498" s="427"/>
      <c r="BJ498" s="427"/>
      <c r="BK498" s="427"/>
      <c r="BL498" s="427"/>
      <c r="BM498" s="427"/>
      <c r="BN498" s="427"/>
      <c r="BO498" s="427"/>
      <c r="BP498" s="427"/>
    </row>
    <row r="499" spans="31:68" ht="11.25">
      <c r="AE499" s="427"/>
      <c r="AF499" s="427"/>
      <c r="AG499" s="440"/>
      <c r="AH499" s="427"/>
      <c r="AI499" s="427"/>
      <c r="AJ499" s="427"/>
      <c r="AK499" s="427"/>
      <c r="AL499" s="427"/>
      <c r="AM499" s="427"/>
      <c r="AN499" s="427"/>
      <c r="AO499" s="427"/>
      <c r="AP499" s="427"/>
      <c r="AQ499" s="427"/>
      <c r="AR499" s="427"/>
      <c r="AS499" s="427"/>
      <c r="AT499" s="427"/>
      <c r="AU499" s="427"/>
      <c r="AV499" s="427"/>
      <c r="AW499" s="427"/>
      <c r="AX499" s="427"/>
      <c r="AY499" s="427"/>
      <c r="AZ499" s="427"/>
      <c r="BA499" s="427"/>
      <c r="BB499" s="427"/>
      <c r="BC499" s="427"/>
      <c r="BD499" s="427"/>
      <c r="BE499" s="427"/>
      <c r="BF499" s="427"/>
      <c r="BG499" s="427"/>
      <c r="BH499" s="427"/>
      <c r="BI499" s="427"/>
      <c r="BJ499" s="427"/>
      <c r="BK499" s="427"/>
      <c r="BL499" s="427"/>
      <c r="BM499" s="427"/>
      <c r="BN499" s="427"/>
      <c r="BO499" s="427"/>
      <c r="BP499" s="427"/>
    </row>
    <row r="500" spans="31:68" ht="11.25">
      <c r="AE500" s="427"/>
      <c r="AF500" s="427"/>
      <c r="AG500" s="440"/>
      <c r="AH500" s="427"/>
      <c r="AI500" s="427"/>
      <c r="AJ500" s="427"/>
      <c r="AK500" s="427"/>
      <c r="AL500" s="427"/>
      <c r="AM500" s="427"/>
      <c r="AN500" s="427"/>
      <c r="AO500" s="427"/>
      <c r="AP500" s="427"/>
      <c r="AQ500" s="427"/>
      <c r="AR500" s="427"/>
      <c r="AS500" s="427"/>
      <c r="AT500" s="427"/>
      <c r="AU500" s="427"/>
      <c r="AV500" s="427"/>
      <c r="AW500" s="427"/>
      <c r="AX500" s="427"/>
      <c r="AY500" s="427"/>
      <c r="AZ500" s="427"/>
      <c r="BA500" s="427"/>
      <c r="BB500" s="427"/>
      <c r="BC500" s="427"/>
      <c r="BD500" s="427"/>
      <c r="BE500" s="427"/>
      <c r="BF500" s="427"/>
      <c r="BG500" s="427"/>
      <c r="BH500" s="427"/>
      <c r="BI500" s="427"/>
      <c r="BJ500" s="427"/>
      <c r="BK500" s="427"/>
      <c r="BL500" s="427"/>
      <c r="BM500" s="427"/>
      <c r="BN500" s="427"/>
      <c r="BO500" s="427"/>
      <c r="BP500" s="427"/>
    </row>
    <row r="501" spans="31:68" ht="11.25">
      <c r="AE501" s="427"/>
      <c r="AF501" s="427"/>
      <c r="AG501" s="440"/>
      <c r="AH501" s="427"/>
      <c r="AI501" s="427"/>
      <c r="AJ501" s="427"/>
      <c r="AK501" s="427"/>
      <c r="AL501" s="427"/>
      <c r="AM501" s="427"/>
      <c r="AN501" s="427"/>
      <c r="AO501" s="427"/>
      <c r="AP501" s="427"/>
      <c r="AQ501" s="427"/>
      <c r="AR501" s="427"/>
      <c r="AS501" s="427"/>
      <c r="AT501" s="427"/>
      <c r="AU501" s="427"/>
      <c r="AV501" s="427"/>
      <c r="AW501" s="427"/>
      <c r="AX501" s="427"/>
      <c r="AY501" s="427"/>
      <c r="AZ501" s="427"/>
      <c r="BA501" s="427"/>
      <c r="BB501" s="427"/>
      <c r="BC501" s="427"/>
      <c r="BD501" s="427"/>
      <c r="BE501" s="427"/>
      <c r="BF501" s="427"/>
      <c r="BG501" s="427"/>
      <c r="BH501" s="427"/>
      <c r="BI501" s="427"/>
      <c r="BJ501" s="427"/>
      <c r="BK501" s="427"/>
      <c r="BL501" s="427"/>
      <c r="BM501" s="427"/>
      <c r="BN501" s="427"/>
      <c r="BO501" s="427"/>
      <c r="BP501" s="427"/>
    </row>
    <row r="502" spans="31:68" ht="11.25">
      <c r="AE502" s="427"/>
      <c r="AF502" s="427"/>
      <c r="AG502" s="440"/>
      <c r="AH502" s="427"/>
      <c r="AI502" s="427"/>
      <c r="AJ502" s="427"/>
      <c r="AK502" s="427"/>
      <c r="AL502" s="427"/>
      <c r="AM502" s="427"/>
      <c r="AN502" s="427"/>
      <c r="AO502" s="427"/>
      <c r="AP502" s="427"/>
      <c r="AQ502" s="427"/>
      <c r="AR502" s="427"/>
      <c r="AS502" s="427"/>
      <c r="AT502" s="427"/>
      <c r="AU502" s="427"/>
      <c r="AV502" s="427"/>
      <c r="AW502" s="427"/>
      <c r="AX502" s="427"/>
      <c r="AY502" s="427"/>
      <c r="AZ502" s="427"/>
      <c r="BA502" s="427"/>
      <c r="BB502" s="427"/>
      <c r="BC502" s="427"/>
      <c r="BD502" s="427"/>
      <c r="BE502" s="427"/>
      <c r="BF502" s="427"/>
      <c r="BG502" s="427"/>
      <c r="BH502" s="427"/>
      <c r="BI502" s="427"/>
      <c r="BJ502" s="427"/>
      <c r="BK502" s="427"/>
      <c r="BL502" s="427"/>
      <c r="BM502" s="427"/>
      <c r="BN502" s="427"/>
      <c r="BO502" s="427"/>
      <c r="BP502" s="427"/>
    </row>
    <row r="503" spans="31:68" ht="11.25">
      <c r="AE503" s="427"/>
      <c r="AF503" s="427"/>
      <c r="AG503" s="440"/>
      <c r="AH503" s="427"/>
      <c r="AI503" s="427"/>
      <c r="AJ503" s="427"/>
      <c r="AK503" s="427"/>
      <c r="AL503" s="427"/>
      <c r="AM503" s="427"/>
      <c r="AN503" s="427"/>
      <c r="AO503" s="427"/>
      <c r="AP503" s="427"/>
      <c r="AQ503" s="427"/>
      <c r="AR503" s="427"/>
      <c r="AS503" s="427"/>
      <c r="AT503" s="427"/>
      <c r="AU503" s="427"/>
      <c r="AV503" s="427"/>
      <c r="AW503" s="427"/>
      <c r="AX503" s="427"/>
      <c r="AY503" s="427"/>
      <c r="AZ503" s="427"/>
      <c r="BA503" s="427"/>
      <c r="BB503" s="427"/>
      <c r="BC503" s="427"/>
      <c r="BD503" s="427"/>
      <c r="BE503" s="427"/>
      <c r="BF503" s="427"/>
      <c r="BG503" s="427"/>
      <c r="BH503" s="427"/>
      <c r="BI503" s="427"/>
      <c r="BJ503" s="427"/>
      <c r="BK503" s="427"/>
      <c r="BL503" s="427"/>
      <c r="BM503" s="427"/>
      <c r="BN503" s="427"/>
      <c r="BO503" s="427"/>
      <c r="BP503" s="427"/>
    </row>
    <row r="504" spans="31:68" ht="11.25">
      <c r="AE504" s="427"/>
      <c r="AF504" s="427"/>
      <c r="AG504" s="440"/>
      <c r="AH504" s="427"/>
      <c r="AI504" s="427"/>
      <c r="AJ504" s="427"/>
      <c r="AK504" s="427"/>
      <c r="AL504" s="427"/>
      <c r="AM504" s="427"/>
      <c r="AN504" s="427"/>
      <c r="AO504" s="427"/>
      <c r="AP504" s="427"/>
      <c r="AQ504" s="427"/>
      <c r="AR504" s="427"/>
      <c r="AS504" s="427"/>
      <c r="AT504" s="427"/>
      <c r="AU504" s="427"/>
      <c r="AV504" s="427"/>
      <c r="AW504" s="427"/>
      <c r="AX504" s="427"/>
      <c r="AY504" s="427"/>
      <c r="AZ504" s="427"/>
      <c r="BA504" s="427"/>
      <c r="BB504" s="427"/>
      <c r="BC504" s="427"/>
      <c r="BD504" s="427"/>
      <c r="BE504" s="427"/>
      <c r="BF504" s="427"/>
      <c r="BG504" s="427"/>
      <c r="BH504" s="427"/>
      <c r="BI504" s="427"/>
      <c r="BJ504" s="427"/>
      <c r="BK504" s="427"/>
      <c r="BL504" s="427"/>
      <c r="BM504" s="427"/>
      <c r="BN504" s="427"/>
      <c r="BO504" s="427"/>
      <c r="BP504" s="427"/>
    </row>
    <row r="505" spans="31:68" ht="11.25">
      <c r="AE505" s="427"/>
      <c r="AF505" s="427"/>
      <c r="AG505" s="440"/>
      <c r="AH505" s="427"/>
      <c r="AI505" s="427"/>
      <c r="AJ505" s="427"/>
      <c r="AK505" s="427"/>
      <c r="AL505" s="427"/>
      <c r="AM505" s="427"/>
      <c r="AN505" s="427"/>
      <c r="AO505" s="427"/>
      <c r="AP505" s="427"/>
      <c r="AQ505" s="427"/>
      <c r="AR505" s="427"/>
      <c r="AS505" s="427"/>
      <c r="AT505" s="427"/>
      <c r="AU505" s="427"/>
      <c r="AV505" s="427"/>
      <c r="AW505" s="427"/>
      <c r="AX505" s="427"/>
      <c r="AY505" s="427"/>
      <c r="AZ505" s="427"/>
      <c r="BA505" s="427"/>
      <c r="BB505" s="427"/>
      <c r="BC505" s="427"/>
      <c r="BD505" s="427"/>
      <c r="BE505" s="427"/>
      <c r="BF505" s="427"/>
      <c r="BG505" s="427"/>
      <c r="BH505" s="427"/>
      <c r="BI505" s="427"/>
      <c r="BJ505" s="427"/>
      <c r="BK505" s="427"/>
      <c r="BL505" s="427"/>
      <c r="BM505" s="427"/>
      <c r="BN505" s="427"/>
      <c r="BO505" s="427"/>
      <c r="BP505" s="427"/>
    </row>
    <row r="506" spans="31:68" ht="11.25">
      <c r="AE506" s="427"/>
      <c r="AF506" s="427"/>
      <c r="AG506" s="440"/>
      <c r="AH506" s="427"/>
      <c r="AI506" s="427"/>
      <c r="AJ506" s="427"/>
      <c r="AK506" s="427"/>
      <c r="AL506" s="427"/>
      <c r="AM506" s="427"/>
      <c r="AN506" s="427"/>
      <c r="AO506" s="427"/>
      <c r="AP506" s="427"/>
      <c r="AQ506" s="427"/>
      <c r="AR506" s="427"/>
      <c r="AS506" s="427"/>
      <c r="AT506" s="427"/>
      <c r="AU506" s="427"/>
      <c r="AV506" s="427"/>
      <c r="AW506" s="427"/>
      <c r="AX506" s="427"/>
      <c r="AY506" s="427"/>
      <c r="AZ506" s="427"/>
      <c r="BA506" s="427"/>
      <c r="BB506" s="427"/>
      <c r="BC506" s="427"/>
      <c r="BD506" s="427"/>
      <c r="BE506" s="427"/>
      <c r="BF506" s="427"/>
      <c r="BG506" s="427"/>
      <c r="BH506" s="427"/>
      <c r="BI506" s="427"/>
      <c r="BJ506" s="427"/>
      <c r="BK506" s="427"/>
      <c r="BL506" s="427"/>
      <c r="BM506" s="427"/>
      <c r="BN506" s="427"/>
      <c r="BO506" s="427"/>
      <c r="BP506" s="427"/>
    </row>
    <row r="507" spans="31:68" ht="11.25">
      <c r="AE507" s="427"/>
      <c r="AF507" s="427"/>
      <c r="AG507" s="440"/>
      <c r="AH507" s="427"/>
      <c r="AI507" s="427"/>
      <c r="AJ507" s="427"/>
      <c r="AK507" s="427"/>
      <c r="AL507" s="427"/>
      <c r="AM507" s="427"/>
      <c r="AN507" s="427"/>
      <c r="AO507" s="427"/>
      <c r="AP507" s="427"/>
      <c r="AQ507" s="427"/>
      <c r="AR507" s="427"/>
      <c r="AS507" s="427"/>
      <c r="AT507" s="427"/>
      <c r="AU507" s="427"/>
      <c r="AV507" s="427"/>
      <c r="AW507" s="427"/>
      <c r="AX507" s="427"/>
      <c r="AY507" s="427"/>
      <c r="AZ507" s="427"/>
      <c r="BA507" s="427"/>
      <c r="BB507" s="427"/>
      <c r="BC507" s="427"/>
      <c r="BD507" s="427"/>
      <c r="BE507" s="427"/>
      <c r="BF507" s="427"/>
      <c r="BG507" s="427"/>
      <c r="BH507" s="427"/>
      <c r="BI507" s="427"/>
      <c r="BJ507" s="427"/>
      <c r="BK507" s="427"/>
      <c r="BL507" s="427"/>
      <c r="BM507" s="427"/>
      <c r="BN507" s="427"/>
      <c r="BO507" s="427"/>
      <c r="BP507" s="427"/>
    </row>
    <row r="508" spans="31:68" ht="11.25">
      <c r="AE508" s="427"/>
      <c r="AF508" s="427"/>
      <c r="AG508" s="440"/>
      <c r="AH508" s="427"/>
      <c r="AI508" s="427"/>
      <c r="AJ508" s="427"/>
      <c r="AK508" s="427"/>
      <c r="AL508" s="427"/>
      <c r="AM508" s="427"/>
      <c r="AN508" s="427"/>
      <c r="AO508" s="427"/>
      <c r="AP508" s="427"/>
      <c r="AQ508" s="427"/>
      <c r="AR508" s="427"/>
      <c r="AS508" s="427"/>
      <c r="AT508" s="427"/>
      <c r="AU508" s="427"/>
      <c r="AV508" s="427"/>
      <c r="AW508" s="427"/>
      <c r="AX508" s="427"/>
      <c r="AY508" s="427"/>
      <c r="AZ508" s="427"/>
      <c r="BA508" s="427"/>
      <c r="BB508" s="427"/>
      <c r="BC508" s="427"/>
      <c r="BD508" s="427"/>
      <c r="BE508" s="427"/>
      <c r="BF508" s="427"/>
      <c r="BG508" s="427"/>
      <c r="BH508" s="427"/>
      <c r="BI508" s="427"/>
      <c r="BJ508" s="427"/>
      <c r="BK508" s="427"/>
      <c r="BL508" s="427"/>
      <c r="BM508" s="427"/>
      <c r="BN508" s="427"/>
      <c r="BO508" s="427"/>
      <c r="BP508" s="427"/>
    </row>
    <row r="509" spans="31:68" ht="11.25">
      <c r="AE509" s="427"/>
      <c r="AF509" s="427"/>
      <c r="AG509" s="440"/>
      <c r="AH509" s="427"/>
      <c r="AI509" s="427"/>
      <c r="AJ509" s="427"/>
      <c r="AK509" s="427"/>
      <c r="AL509" s="427"/>
      <c r="AM509" s="427"/>
      <c r="AN509" s="427"/>
      <c r="AO509" s="427"/>
      <c r="AP509" s="427"/>
      <c r="AQ509" s="427"/>
      <c r="AR509" s="427"/>
      <c r="AS509" s="427"/>
      <c r="AT509" s="427"/>
      <c r="AU509" s="427"/>
      <c r="AV509" s="427"/>
      <c r="AW509" s="427"/>
      <c r="AX509" s="427"/>
      <c r="AY509" s="427"/>
      <c r="AZ509" s="427"/>
      <c r="BA509" s="427"/>
      <c r="BB509" s="427"/>
      <c r="BC509" s="427"/>
      <c r="BD509" s="427"/>
      <c r="BE509" s="427"/>
      <c r="BF509" s="427"/>
      <c r="BG509" s="427"/>
      <c r="BH509" s="427"/>
      <c r="BI509" s="427"/>
      <c r="BJ509" s="427"/>
      <c r="BK509" s="427"/>
      <c r="BL509" s="427"/>
      <c r="BM509" s="427"/>
      <c r="BN509" s="427"/>
      <c r="BO509" s="427"/>
      <c r="BP509" s="427"/>
    </row>
    <row r="510" spans="31:68" ht="11.25">
      <c r="AE510" s="427"/>
      <c r="AF510" s="427"/>
      <c r="AG510" s="440"/>
      <c r="AH510" s="427"/>
      <c r="AI510" s="427"/>
      <c r="AJ510" s="427"/>
      <c r="AK510" s="427"/>
      <c r="AL510" s="427"/>
      <c r="AM510" s="427"/>
      <c r="AN510" s="427"/>
      <c r="AO510" s="427"/>
      <c r="AP510" s="427"/>
      <c r="AQ510" s="427"/>
      <c r="AR510" s="427"/>
      <c r="AS510" s="427"/>
      <c r="AT510" s="427"/>
      <c r="AU510" s="427"/>
      <c r="AV510" s="427"/>
      <c r="AW510" s="427"/>
      <c r="AX510" s="427"/>
      <c r="AY510" s="427"/>
      <c r="AZ510" s="427"/>
      <c r="BA510" s="427"/>
      <c r="BB510" s="427"/>
      <c r="BC510" s="427"/>
      <c r="BD510" s="427"/>
      <c r="BE510" s="427"/>
      <c r="BF510" s="427"/>
      <c r="BG510" s="427"/>
      <c r="BH510" s="427"/>
      <c r="BI510" s="427"/>
      <c r="BJ510" s="427"/>
      <c r="BK510" s="427"/>
      <c r="BL510" s="427"/>
      <c r="BM510" s="427"/>
      <c r="BN510" s="427"/>
      <c r="BO510" s="427"/>
      <c r="BP510" s="427"/>
    </row>
    <row r="511" spans="31:68" ht="11.25">
      <c r="AE511" s="427"/>
      <c r="AF511" s="427"/>
      <c r="AG511" s="440"/>
      <c r="AH511" s="427"/>
      <c r="AI511" s="427"/>
      <c r="AJ511" s="427"/>
      <c r="AK511" s="427"/>
      <c r="AL511" s="427"/>
      <c r="AM511" s="427"/>
      <c r="AN511" s="427"/>
      <c r="AO511" s="427"/>
      <c r="AP511" s="427"/>
      <c r="AQ511" s="427"/>
      <c r="AR511" s="427"/>
      <c r="AS511" s="427"/>
      <c r="AT511" s="427"/>
      <c r="AU511" s="427"/>
      <c r="AV511" s="427"/>
      <c r="AW511" s="427"/>
      <c r="AX511" s="427"/>
      <c r="AY511" s="427"/>
      <c r="AZ511" s="427"/>
      <c r="BA511" s="427"/>
      <c r="BB511" s="427"/>
      <c r="BC511" s="427"/>
      <c r="BD511" s="427"/>
      <c r="BE511" s="427"/>
      <c r="BF511" s="427"/>
      <c r="BG511" s="427"/>
      <c r="BH511" s="427"/>
      <c r="BI511" s="427"/>
      <c r="BJ511" s="427"/>
      <c r="BK511" s="427"/>
      <c r="BL511" s="427"/>
      <c r="BM511" s="427"/>
      <c r="BN511" s="427"/>
      <c r="BO511" s="427"/>
      <c r="BP511" s="427"/>
    </row>
    <row r="512" spans="31:68" ht="11.25">
      <c r="AE512" s="427"/>
      <c r="AF512" s="427"/>
      <c r="AG512" s="440"/>
      <c r="AH512" s="427"/>
      <c r="AI512" s="427"/>
      <c r="AJ512" s="427"/>
      <c r="AK512" s="427"/>
      <c r="AL512" s="427"/>
      <c r="AM512" s="427"/>
      <c r="AN512" s="427"/>
      <c r="AO512" s="427"/>
      <c r="AP512" s="427"/>
      <c r="AQ512" s="427"/>
      <c r="AR512" s="427"/>
      <c r="AS512" s="427"/>
      <c r="AT512" s="427"/>
      <c r="AU512" s="427"/>
      <c r="AV512" s="427"/>
      <c r="AW512" s="427"/>
      <c r="AX512" s="427"/>
      <c r="AY512" s="427"/>
      <c r="AZ512" s="427"/>
      <c r="BA512" s="427"/>
      <c r="BB512" s="427"/>
      <c r="BC512" s="427"/>
      <c r="BD512" s="427"/>
      <c r="BE512" s="427"/>
      <c r="BF512" s="427"/>
      <c r="BG512" s="427"/>
      <c r="BH512" s="427"/>
      <c r="BI512" s="427"/>
      <c r="BJ512" s="427"/>
      <c r="BK512" s="427"/>
      <c r="BL512" s="427"/>
      <c r="BM512" s="427"/>
      <c r="BN512" s="427"/>
      <c r="BO512" s="427"/>
      <c r="BP512" s="427"/>
    </row>
    <row r="513" spans="31:68" ht="11.25">
      <c r="AE513" s="427"/>
      <c r="AF513" s="427"/>
      <c r="AG513" s="440"/>
      <c r="AH513" s="427"/>
      <c r="AI513" s="427"/>
      <c r="AJ513" s="427"/>
      <c r="AK513" s="427"/>
      <c r="AL513" s="427"/>
      <c r="AM513" s="427"/>
      <c r="AN513" s="427"/>
      <c r="AO513" s="427"/>
      <c r="AP513" s="427"/>
      <c r="AQ513" s="427"/>
      <c r="AR513" s="427"/>
      <c r="AS513" s="427"/>
      <c r="AT513" s="427"/>
      <c r="AU513" s="427"/>
      <c r="AV513" s="427"/>
      <c r="AW513" s="427"/>
      <c r="AX513" s="427"/>
      <c r="AY513" s="427"/>
      <c r="AZ513" s="427"/>
      <c r="BA513" s="427"/>
      <c r="BB513" s="427"/>
      <c r="BC513" s="427"/>
      <c r="BD513" s="427"/>
      <c r="BE513" s="427"/>
      <c r="BF513" s="427"/>
      <c r="BG513" s="427"/>
      <c r="BH513" s="427"/>
      <c r="BI513" s="427"/>
      <c r="BJ513" s="427"/>
      <c r="BK513" s="427"/>
      <c r="BL513" s="427"/>
      <c r="BM513" s="427"/>
      <c r="BN513" s="427"/>
      <c r="BO513" s="427"/>
      <c r="BP513" s="427"/>
    </row>
    <row r="514" spans="31:68" ht="11.25">
      <c r="AE514" s="427"/>
      <c r="AF514" s="427"/>
      <c r="AG514" s="440"/>
      <c r="AH514" s="427"/>
      <c r="AI514" s="427"/>
      <c r="AJ514" s="427"/>
      <c r="AK514" s="427"/>
      <c r="AL514" s="427"/>
      <c r="AM514" s="427"/>
      <c r="AN514" s="427"/>
      <c r="AO514" s="427"/>
      <c r="AP514" s="427"/>
      <c r="AQ514" s="427"/>
      <c r="AR514" s="427"/>
      <c r="AS514" s="427"/>
      <c r="AT514" s="427"/>
      <c r="AU514" s="427"/>
      <c r="AV514" s="427"/>
      <c r="AW514" s="427"/>
      <c r="AX514" s="427"/>
      <c r="AY514" s="427"/>
      <c r="AZ514" s="427"/>
      <c r="BA514" s="427"/>
      <c r="BB514" s="427"/>
      <c r="BC514" s="427"/>
      <c r="BD514" s="427"/>
      <c r="BE514" s="427"/>
      <c r="BF514" s="427"/>
      <c r="BG514" s="427"/>
      <c r="BH514" s="427"/>
      <c r="BI514" s="427"/>
      <c r="BJ514" s="427"/>
      <c r="BK514" s="427"/>
      <c r="BL514" s="427"/>
      <c r="BM514" s="427"/>
      <c r="BN514" s="427"/>
      <c r="BO514" s="427"/>
      <c r="BP514" s="427"/>
    </row>
    <row r="515" spans="31:68" ht="11.25">
      <c r="AE515" s="427"/>
      <c r="AF515" s="427"/>
      <c r="AG515" s="440"/>
      <c r="AH515" s="427"/>
      <c r="AI515" s="427"/>
      <c r="AJ515" s="427"/>
      <c r="AK515" s="427"/>
      <c r="AL515" s="427"/>
      <c r="AM515" s="427"/>
      <c r="AN515" s="427"/>
      <c r="AO515" s="427"/>
      <c r="AP515" s="427"/>
      <c r="AQ515" s="427"/>
      <c r="AR515" s="427"/>
      <c r="AS515" s="427"/>
      <c r="AT515" s="427"/>
      <c r="AU515" s="427"/>
      <c r="AV515" s="427"/>
      <c r="AW515" s="427"/>
      <c r="AX515" s="427"/>
      <c r="AY515" s="427"/>
      <c r="AZ515" s="427"/>
      <c r="BA515" s="427"/>
      <c r="BB515" s="427"/>
      <c r="BC515" s="427"/>
      <c r="BD515" s="427"/>
      <c r="BE515" s="427"/>
      <c r="BF515" s="427"/>
      <c r="BG515" s="427"/>
      <c r="BH515" s="427"/>
      <c r="BI515" s="427"/>
      <c r="BJ515" s="427"/>
      <c r="BK515" s="427"/>
      <c r="BL515" s="427"/>
      <c r="BM515" s="427"/>
      <c r="BN515" s="427"/>
      <c r="BO515" s="427"/>
      <c r="BP515" s="427"/>
    </row>
    <row r="516" spans="31:68" ht="11.25">
      <c r="AE516" s="427"/>
      <c r="AF516" s="427"/>
      <c r="AG516" s="440"/>
      <c r="AH516" s="427"/>
      <c r="AI516" s="427"/>
      <c r="AJ516" s="427"/>
      <c r="AK516" s="427"/>
      <c r="AL516" s="427"/>
      <c r="AM516" s="427"/>
      <c r="AN516" s="427"/>
      <c r="AO516" s="427"/>
      <c r="AP516" s="427"/>
      <c r="AQ516" s="427"/>
      <c r="AR516" s="427"/>
      <c r="AS516" s="427"/>
      <c r="AT516" s="427"/>
      <c r="AU516" s="427"/>
      <c r="AV516" s="427"/>
      <c r="AW516" s="427"/>
      <c r="AX516" s="427"/>
      <c r="AY516" s="427"/>
      <c r="AZ516" s="427"/>
      <c r="BA516" s="427"/>
      <c r="BB516" s="427"/>
      <c r="BC516" s="427"/>
      <c r="BD516" s="427"/>
      <c r="BE516" s="427"/>
      <c r="BF516" s="427"/>
      <c r="BG516" s="427"/>
      <c r="BH516" s="427"/>
      <c r="BI516" s="427"/>
      <c r="BJ516" s="427"/>
      <c r="BK516" s="427"/>
      <c r="BL516" s="427"/>
      <c r="BM516" s="427"/>
      <c r="BN516" s="427"/>
      <c r="BO516" s="427"/>
      <c r="BP516" s="427"/>
    </row>
    <row r="517" spans="31:68" ht="11.25">
      <c r="AE517" s="427"/>
      <c r="AF517" s="427"/>
      <c r="AG517" s="440"/>
      <c r="AH517" s="427"/>
      <c r="AI517" s="427"/>
      <c r="AJ517" s="427"/>
      <c r="AK517" s="427"/>
      <c r="AL517" s="427"/>
      <c r="AM517" s="427"/>
      <c r="AN517" s="427"/>
      <c r="AO517" s="427"/>
      <c r="AP517" s="427"/>
      <c r="AQ517" s="427"/>
      <c r="AR517" s="427"/>
      <c r="AS517" s="427"/>
      <c r="AT517" s="427"/>
      <c r="AU517" s="427"/>
      <c r="AV517" s="427"/>
      <c r="AW517" s="427"/>
      <c r="AX517" s="427"/>
      <c r="AY517" s="427"/>
      <c r="AZ517" s="427"/>
      <c r="BA517" s="427"/>
      <c r="BB517" s="427"/>
      <c r="BC517" s="427"/>
      <c r="BD517" s="427"/>
      <c r="BE517" s="427"/>
      <c r="BF517" s="427"/>
      <c r="BG517" s="427"/>
      <c r="BH517" s="427"/>
      <c r="BI517" s="427"/>
      <c r="BJ517" s="427"/>
      <c r="BK517" s="427"/>
      <c r="BL517" s="427"/>
      <c r="BM517" s="427"/>
      <c r="BN517" s="427"/>
      <c r="BO517" s="427"/>
      <c r="BP517" s="427"/>
    </row>
    <row r="518" spans="31:68" ht="11.25">
      <c r="AE518" s="427"/>
      <c r="AF518" s="427"/>
      <c r="AG518" s="440"/>
      <c r="AH518" s="427"/>
      <c r="AI518" s="427"/>
      <c r="AJ518" s="427"/>
      <c r="AK518" s="427"/>
      <c r="AL518" s="427"/>
      <c r="AM518" s="427"/>
      <c r="AN518" s="427"/>
      <c r="AO518" s="427"/>
      <c r="AP518" s="427"/>
      <c r="AQ518" s="427"/>
      <c r="AR518" s="427"/>
      <c r="AS518" s="427"/>
      <c r="AT518" s="427"/>
      <c r="AU518" s="427"/>
      <c r="AV518" s="427"/>
      <c r="AW518" s="427"/>
      <c r="AX518" s="427"/>
      <c r="AY518" s="427"/>
      <c r="AZ518" s="427"/>
      <c r="BA518" s="427"/>
      <c r="BB518" s="427"/>
      <c r="BC518" s="427"/>
      <c r="BD518" s="427"/>
      <c r="BE518" s="427"/>
      <c r="BF518" s="427"/>
      <c r="BG518" s="427"/>
      <c r="BH518" s="427"/>
      <c r="BI518" s="427"/>
      <c r="BJ518" s="427"/>
      <c r="BK518" s="427"/>
      <c r="BL518" s="427"/>
      <c r="BM518" s="427"/>
      <c r="BN518" s="427"/>
      <c r="BO518" s="427"/>
      <c r="BP518" s="427"/>
    </row>
    <row r="519" spans="31:68" ht="11.25">
      <c r="AE519" s="427"/>
      <c r="AF519" s="427"/>
      <c r="AG519" s="440"/>
      <c r="AH519" s="427"/>
      <c r="AI519" s="427"/>
      <c r="AJ519" s="427"/>
      <c r="AK519" s="427"/>
      <c r="AL519" s="427"/>
      <c r="AM519" s="427"/>
      <c r="AN519" s="427"/>
      <c r="AO519" s="427"/>
      <c r="AP519" s="427"/>
      <c r="AQ519" s="427"/>
      <c r="AR519" s="427"/>
      <c r="AS519" s="427"/>
      <c r="AT519" s="427"/>
      <c r="AU519" s="427"/>
      <c r="AV519" s="427"/>
      <c r="AW519" s="427"/>
      <c r="AX519" s="427"/>
      <c r="AY519" s="427"/>
      <c r="AZ519" s="427"/>
      <c r="BA519" s="427"/>
      <c r="BB519" s="427"/>
      <c r="BC519" s="427"/>
      <c r="BD519" s="427"/>
      <c r="BE519" s="427"/>
      <c r="BF519" s="427"/>
      <c r="BG519" s="427"/>
      <c r="BH519" s="427"/>
      <c r="BI519" s="427"/>
      <c r="BJ519" s="427"/>
      <c r="BK519" s="427"/>
      <c r="BL519" s="427"/>
      <c r="BM519" s="427"/>
      <c r="BN519" s="427"/>
      <c r="BO519" s="427"/>
      <c r="BP519" s="427"/>
    </row>
    <row r="520" spans="31:68" ht="11.25">
      <c r="AE520" s="427"/>
      <c r="AF520" s="427"/>
      <c r="AG520" s="440"/>
      <c r="AH520" s="427"/>
      <c r="AI520" s="427"/>
      <c r="AJ520" s="427"/>
      <c r="AK520" s="427"/>
      <c r="AL520" s="427"/>
      <c r="AM520" s="427"/>
      <c r="AN520" s="427"/>
      <c r="AO520" s="427"/>
      <c r="AP520" s="427"/>
      <c r="AQ520" s="427"/>
      <c r="AR520" s="427"/>
      <c r="AS520" s="427"/>
      <c r="AT520" s="427"/>
      <c r="AU520" s="427"/>
      <c r="AV520" s="427"/>
      <c r="AW520" s="427"/>
      <c r="AX520" s="427"/>
      <c r="AY520" s="427"/>
      <c r="AZ520" s="427"/>
      <c r="BA520" s="427"/>
      <c r="BB520" s="427"/>
      <c r="BC520" s="427"/>
      <c r="BD520" s="427"/>
      <c r="BE520" s="427"/>
      <c r="BF520" s="427"/>
      <c r="BG520" s="427"/>
      <c r="BH520" s="427"/>
      <c r="BI520" s="427"/>
      <c r="BJ520" s="427"/>
      <c r="BK520" s="427"/>
      <c r="BL520" s="427"/>
      <c r="BM520" s="427"/>
      <c r="BN520" s="427"/>
      <c r="BO520" s="427"/>
      <c r="BP520" s="427"/>
    </row>
    <row r="521" spans="31:68" ht="11.25">
      <c r="AE521" s="427"/>
      <c r="AF521" s="427"/>
      <c r="AG521" s="440"/>
      <c r="AH521" s="427"/>
      <c r="AI521" s="427"/>
      <c r="AJ521" s="427"/>
      <c r="AK521" s="427"/>
      <c r="AL521" s="427"/>
      <c r="AM521" s="427"/>
      <c r="AN521" s="427"/>
      <c r="AO521" s="427"/>
      <c r="AP521" s="427"/>
      <c r="AQ521" s="427"/>
      <c r="AR521" s="427"/>
      <c r="AS521" s="427"/>
      <c r="AT521" s="427"/>
      <c r="AU521" s="427"/>
      <c r="AV521" s="427"/>
      <c r="AW521" s="427"/>
      <c r="AX521" s="427"/>
      <c r="AY521" s="427"/>
      <c r="AZ521" s="427"/>
      <c r="BA521" s="427"/>
      <c r="BB521" s="427"/>
      <c r="BC521" s="427"/>
      <c r="BD521" s="427"/>
      <c r="BE521" s="427"/>
      <c r="BF521" s="427"/>
      <c r="BG521" s="427"/>
      <c r="BH521" s="427"/>
      <c r="BI521" s="427"/>
      <c r="BJ521" s="427"/>
      <c r="BK521" s="427"/>
      <c r="BL521" s="427"/>
      <c r="BM521" s="427"/>
      <c r="BN521" s="427"/>
      <c r="BO521" s="427"/>
      <c r="BP521" s="427"/>
    </row>
    <row r="522" spans="31:68" ht="11.25">
      <c r="AE522" s="427"/>
      <c r="AF522" s="427"/>
      <c r="AG522" s="440"/>
      <c r="AH522" s="427"/>
      <c r="AI522" s="427"/>
      <c r="AJ522" s="427"/>
      <c r="AK522" s="427"/>
      <c r="AL522" s="427"/>
      <c r="AM522" s="427"/>
      <c r="AN522" s="427"/>
      <c r="AO522" s="427"/>
      <c r="AP522" s="427"/>
      <c r="AQ522" s="427"/>
      <c r="AR522" s="427"/>
      <c r="AS522" s="427"/>
      <c r="AT522" s="427"/>
      <c r="AU522" s="427"/>
      <c r="AV522" s="427"/>
      <c r="AW522" s="427"/>
      <c r="AX522" s="427"/>
      <c r="AY522" s="427"/>
      <c r="AZ522" s="427"/>
      <c r="BA522" s="427"/>
      <c r="BB522" s="427"/>
      <c r="BC522" s="427"/>
      <c r="BD522" s="427"/>
      <c r="BE522" s="427"/>
      <c r="BF522" s="427"/>
      <c r="BG522" s="427"/>
      <c r="BH522" s="427"/>
      <c r="BI522" s="427"/>
      <c r="BJ522" s="427"/>
      <c r="BK522" s="427"/>
      <c r="BL522" s="427"/>
      <c r="BM522" s="427"/>
      <c r="BN522" s="427"/>
      <c r="BO522" s="427"/>
      <c r="BP522" s="427"/>
    </row>
    <row r="523" spans="31:68" ht="11.25">
      <c r="AE523" s="427"/>
      <c r="AF523" s="427"/>
      <c r="AG523" s="440"/>
      <c r="AH523" s="427"/>
      <c r="AI523" s="427"/>
      <c r="AJ523" s="427"/>
      <c r="AK523" s="427"/>
      <c r="AL523" s="427"/>
      <c r="AM523" s="427"/>
      <c r="AN523" s="427"/>
      <c r="AO523" s="427"/>
      <c r="AP523" s="427"/>
      <c r="AQ523" s="427"/>
      <c r="AR523" s="427"/>
      <c r="AS523" s="427"/>
      <c r="AT523" s="427"/>
      <c r="AU523" s="427"/>
      <c r="AV523" s="427"/>
      <c r="AW523" s="427"/>
      <c r="AX523" s="427"/>
      <c r="AY523" s="427"/>
      <c r="AZ523" s="427"/>
      <c r="BA523" s="427"/>
      <c r="BB523" s="427"/>
      <c r="BC523" s="427"/>
      <c r="BD523" s="427"/>
      <c r="BE523" s="427"/>
      <c r="BF523" s="427"/>
      <c r="BG523" s="427"/>
      <c r="BH523" s="427"/>
      <c r="BI523" s="427"/>
      <c r="BJ523" s="427"/>
      <c r="BK523" s="427"/>
      <c r="BL523" s="427"/>
      <c r="BM523" s="427"/>
      <c r="BN523" s="427"/>
      <c r="BO523" s="427"/>
      <c r="BP523" s="427"/>
    </row>
    <row r="524" spans="31:68" ht="11.25">
      <c r="AE524" s="427"/>
      <c r="AF524" s="427"/>
      <c r="AG524" s="440"/>
      <c r="AH524" s="427"/>
      <c r="AI524" s="427"/>
      <c r="AJ524" s="427"/>
      <c r="AK524" s="427"/>
      <c r="AL524" s="427"/>
      <c r="AM524" s="427"/>
      <c r="AN524" s="427"/>
      <c r="AO524" s="427"/>
      <c r="AP524" s="427"/>
      <c r="AQ524" s="427"/>
      <c r="AR524" s="427"/>
      <c r="AS524" s="427"/>
      <c r="AT524" s="427"/>
      <c r="AU524" s="427"/>
      <c r="AV524" s="427"/>
      <c r="AW524" s="427"/>
      <c r="AX524" s="427"/>
      <c r="AY524" s="427"/>
      <c r="AZ524" s="427"/>
      <c r="BA524" s="427"/>
      <c r="BB524" s="427"/>
      <c r="BC524" s="427"/>
      <c r="BD524" s="427"/>
      <c r="BE524" s="427"/>
      <c r="BF524" s="427"/>
      <c r="BG524" s="427"/>
      <c r="BH524" s="427"/>
      <c r="BI524" s="427"/>
      <c r="BJ524" s="427"/>
      <c r="BK524" s="427"/>
      <c r="BL524" s="427"/>
      <c r="BM524" s="427"/>
      <c r="BN524" s="427"/>
      <c r="BO524" s="427"/>
      <c r="BP524" s="427"/>
    </row>
    <row r="525" spans="31:68" ht="11.25">
      <c r="AE525" s="427"/>
      <c r="AF525" s="427"/>
      <c r="AG525" s="440"/>
      <c r="AH525" s="427"/>
      <c r="AI525" s="427"/>
      <c r="AJ525" s="427"/>
      <c r="AK525" s="427"/>
      <c r="AL525" s="427"/>
      <c r="AM525" s="427"/>
      <c r="AN525" s="427"/>
      <c r="AO525" s="427"/>
      <c r="AP525" s="427"/>
      <c r="AQ525" s="427"/>
      <c r="AR525" s="427"/>
      <c r="AS525" s="427"/>
      <c r="AT525" s="427"/>
      <c r="AU525" s="427"/>
      <c r="AV525" s="427"/>
      <c r="AW525" s="427"/>
      <c r="AX525" s="427"/>
      <c r="AY525" s="427"/>
      <c r="AZ525" s="427"/>
      <c r="BA525" s="427"/>
      <c r="BB525" s="427"/>
      <c r="BC525" s="427"/>
      <c r="BD525" s="427"/>
      <c r="BE525" s="427"/>
      <c r="BF525" s="427"/>
      <c r="BG525" s="427"/>
      <c r="BH525" s="427"/>
      <c r="BI525" s="427"/>
      <c r="BJ525" s="427"/>
      <c r="BK525" s="427"/>
      <c r="BL525" s="427"/>
      <c r="BM525" s="427"/>
      <c r="BN525" s="427"/>
      <c r="BO525" s="427"/>
      <c r="BP525" s="427"/>
    </row>
    <row r="526" spans="31:68" ht="11.25">
      <c r="AE526" s="427"/>
      <c r="AF526" s="427"/>
      <c r="AG526" s="440"/>
      <c r="AH526" s="427"/>
      <c r="AI526" s="427"/>
      <c r="AJ526" s="427"/>
      <c r="AK526" s="427"/>
      <c r="AL526" s="427"/>
      <c r="AM526" s="427"/>
      <c r="AN526" s="427"/>
      <c r="AO526" s="427"/>
      <c r="AP526" s="427"/>
      <c r="AQ526" s="427"/>
      <c r="AR526" s="427"/>
      <c r="AS526" s="427"/>
      <c r="AT526" s="427"/>
      <c r="AU526" s="427"/>
      <c r="AV526" s="427"/>
      <c r="AW526" s="427"/>
      <c r="AX526" s="427"/>
      <c r="AY526" s="427"/>
      <c r="AZ526" s="427"/>
      <c r="BA526" s="427"/>
      <c r="BB526" s="427"/>
      <c r="BC526" s="427"/>
      <c r="BD526" s="427"/>
      <c r="BE526" s="427"/>
      <c r="BF526" s="427"/>
      <c r="BG526" s="427"/>
      <c r="BH526" s="427"/>
      <c r="BI526" s="427"/>
      <c r="BJ526" s="427"/>
      <c r="BK526" s="427"/>
      <c r="BL526" s="427"/>
      <c r="BM526" s="427"/>
      <c r="BN526" s="427"/>
      <c r="BO526" s="427"/>
      <c r="BP526" s="427"/>
    </row>
    <row r="527" spans="31:68" ht="11.25">
      <c r="AE527" s="427"/>
      <c r="AF527" s="427"/>
      <c r="AG527" s="440"/>
      <c r="AH527" s="427"/>
      <c r="AI527" s="427"/>
      <c r="AJ527" s="427"/>
      <c r="AK527" s="427"/>
      <c r="AL527" s="427"/>
      <c r="AM527" s="427"/>
      <c r="AN527" s="427"/>
      <c r="AO527" s="427"/>
      <c r="AP527" s="427"/>
      <c r="AQ527" s="427"/>
      <c r="AR527" s="427"/>
      <c r="AS527" s="427"/>
      <c r="AT527" s="427"/>
      <c r="AU527" s="427"/>
      <c r="AV527" s="427"/>
      <c r="AW527" s="427"/>
      <c r="AX527" s="427"/>
      <c r="AY527" s="427"/>
      <c r="AZ527" s="427"/>
      <c r="BA527" s="427"/>
      <c r="BB527" s="427"/>
      <c r="BC527" s="427"/>
      <c r="BD527" s="427"/>
      <c r="BE527" s="427"/>
      <c r="BF527" s="427"/>
      <c r="BG527" s="427"/>
      <c r="BH527" s="427"/>
      <c r="BI527" s="427"/>
      <c r="BJ527" s="427"/>
      <c r="BK527" s="427"/>
      <c r="BL527" s="427"/>
      <c r="BM527" s="427"/>
      <c r="BN527" s="427"/>
      <c r="BO527" s="427"/>
      <c r="BP527" s="427"/>
    </row>
    <row r="528" spans="31:68" ht="11.25">
      <c r="AE528" s="427"/>
      <c r="AF528" s="427"/>
      <c r="AG528" s="440"/>
      <c r="AH528" s="427"/>
      <c r="AI528" s="427"/>
      <c r="AJ528" s="427"/>
      <c r="AK528" s="427"/>
      <c r="AL528" s="427"/>
      <c r="AM528" s="427"/>
      <c r="AN528" s="427"/>
      <c r="AO528" s="427"/>
      <c r="AP528" s="427"/>
      <c r="AQ528" s="427"/>
      <c r="AR528" s="427"/>
      <c r="AS528" s="427"/>
      <c r="AT528" s="427"/>
      <c r="AU528" s="427"/>
      <c r="AV528" s="427"/>
      <c r="AW528" s="427"/>
      <c r="AX528" s="427"/>
      <c r="AY528" s="427"/>
      <c r="AZ528" s="427"/>
      <c r="BA528" s="427"/>
      <c r="BB528" s="427"/>
      <c r="BC528" s="427"/>
      <c r="BD528" s="427"/>
      <c r="BE528" s="427"/>
      <c r="BF528" s="427"/>
      <c r="BG528" s="427"/>
      <c r="BH528" s="427"/>
      <c r="BI528" s="427"/>
      <c r="BJ528" s="427"/>
      <c r="BK528" s="427"/>
      <c r="BL528" s="427"/>
      <c r="BM528" s="427"/>
      <c r="BN528" s="427"/>
      <c r="BO528" s="427"/>
      <c r="BP528" s="427"/>
    </row>
    <row r="529" spans="31:68" ht="11.25">
      <c r="AE529" s="427"/>
      <c r="AF529" s="427"/>
      <c r="AG529" s="440"/>
      <c r="AH529" s="427"/>
      <c r="AI529" s="427"/>
      <c r="AJ529" s="427"/>
      <c r="AK529" s="427"/>
      <c r="AL529" s="427"/>
      <c r="AM529" s="427"/>
      <c r="AN529" s="427"/>
      <c r="AO529" s="427"/>
      <c r="AP529" s="427"/>
      <c r="AQ529" s="427"/>
      <c r="AR529" s="427"/>
      <c r="AS529" s="427"/>
      <c r="AT529" s="427"/>
      <c r="AU529" s="427"/>
      <c r="AV529" s="427"/>
      <c r="AW529" s="427"/>
      <c r="AX529" s="427"/>
      <c r="AY529" s="427"/>
      <c r="AZ529" s="427"/>
      <c r="BA529" s="427"/>
      <c r="BB529" s="427"/>
      <c r="BC529" s="427"/>
      <c r="BD529" s="427"/>
      <c r="BE529" s="427"/>
      <c r="BF529" s="427"/>
      <c r="BG529" s="427"/>
      <c r="BH529" s="427"/>
      <c r="BI529" s="427"/>
      <c r="BJ529" s="427"/>
      <c r="BK529" s="427"/>
      <c r="BL529" s="427"/>
      <c r="BM529" s="427"/>
      <c r="BN529" s="427"/>
      <c r="BO529" s="427"/>
      <c r="BP529" s="427"/>
    </row>
    <row r="530" spans="31:68" ht="11.25">
      <c r="AE530" s="427"/>
      <c r="AF530" s="427"/>
      <c r="AG530" s="440"/>
      <c r="AH530" s="427"/>
      <c r="AI530" s="427"/>
      <c r="AJ530" s="427"/>
      <c r="AK530" s="427"/>
      <c r="AL530" s="427"/>
      <c r="AM530" s="427"/>
      <c r="AN530" s="427"/>
      <c r="AO530" s="427"/>
      <c r="AP530" s="427"/>
      <c r="AQ530" s="427"/>
      <c r="AR530" s="427"/>
      <c r="AS530" s="427"/>
      <c r="AT530" s="427"/>
      <c r="AU530" s="427"/>
      <c r="AV530" s="427"/>
      <c r="AW530" s="427"/>
      <c r="AX530" s="427"/>
      <c r="AY530" s="427"/>
      <c r="AZ530" s="427"/>
      <c r="BA530" s="427"/>
      <c r="BB530" s="427"/>
      <c r="BC530" s="427"/>
      <c r="BD530" s="427"/>
      <c r="BE530" s="427"/>
      <c r="BF530" s="427"/>
      <c r="BG530" s="427"/>
      <c r="BH530" s="427"/>
      <c r="BI530" s="427"/>
      <c r="BJ530" s="427"/>
      <c r="BK530" s="427"/>
      <c r="BL530" s="427"/>
      <c r="BM530" s="427"/>
      <c r="BN530" s="427"/>
      <c r="BO530" s="427"/>
      <c r="BP530" s="427"/>
    </row>
    <row r="531" spans="31:68" ht="11.25">
      <c r="AE531" s="427"/>
      <c r="AF531" s="427"/>
      <c r="AG531" s="440"/>
      <c r="AH531" s="427"/>
      <c r="AI531" s="427"/>
      <c r="AJ531" s="427"/>
      <c r="AK531" s="427"/>
      <c r="AL531" s="427"/>
      <c r="AM531" s="427"/>
      <c r="AN531" s="427"/>
      <c r="AO531" s="427"/>
      <c r="AP531" s="427"/>
      <c r="AQ531" s="427"/>
      <c r="AR531" s="427"/>
      <c r="AS531" s="427"/>
      <c r="AT531" s="427"/>
      <c r="AU531" s="427"/>
      <c r="AV531" s="427"/>
      <c r="AW531" s="427"/>
      <c r="AX531" s="427"/>
      <c r="AY531" s="427"/>
      <c r="AZ531" s="427"/>
      <c r="BA531" s="427"/>
      <c r="BB531" s="427"/>
      <c r="BC531" s="427"/>
      <c r="BD531" s="427"/>
      <c r="BE531" s="427"/>
      <c r="BF531" s="427"/>
      <c r="BG531" s="427"/>
      <c r="BH531" s="427"/>
      <c r="BI531" s="427"/>
      <c r="BJ531" s="427"/>
      <c r="BK531" s="427"/>
      <c r="BL531" s="427"/>
      <c r="BM531" s="427"/>
      <c r="BN531" s="427"/>
      <c r="BO531" s="427"/>
      <c r="BP531" s="427"/>
    </row>
    <row r="532" spans="31:68" ht="11.25">
      <c r="AE532" s="427"/>
      <c r="AF532" s="427"/>
      <c r="AG532" s="440"/>
      <c r="AH532" s="427"/>
      <c r="AI532" s="427"/>
      <c r="AJ532" s="427"/>
      <c r="AK532" s="427"/>
      <c r="AL532" s="427"/>
      <c r="AM532" s="427"/>
      <c r="AN532" s="427"/>
      <c r="AO532" s="427"/>
      <c r="AP532" s="427"/>
      <c r="AQ532" s="427"/>
      <c r="AR532" s="427"/>
      <c r="AS532" s="427"/>
      <c r="AT532" s="427"/>
      <c r="AU532" s="427"/>
      <c r="AV532" s="427"/>
      <c r="AW532" s="427"/>
      <c r="AX532" s="427"/>
      <c r="AY532" s="427"/>
      <c r="AZ532" s="427"/>
      <c r="BA532" s="427"/>
      <c r="BB532" s="427"/>
      <c r="BC532" s="427"/>
      <c r="BD532" s="427"/>
      <c r="BE532" s="427"/>
      <c r="BF532" s="427"/>
      <c r="BG532" s="427"/>
      <c r="BH532" s="427"/>
      <c r="BI532" s="427"/>
      <c r="BJ532" s="427"/>
      <c r="BK532" s="427"/>
      <c r="BL532" s="427"/>
      <c r="BM532" s="427"/>
      <c r="BN532" s="427"/>
      <c r="BO532" s="427"/>
      <c r="BP532" s="427"/>
    </row>
    <row r="533" spans="31:68" ht="11.25">
      <c r="AE533" s="427"/>
      <c r="AF533" s="427"/>
      <c r="AG533" s="440"/>
      <c r="AH533" s="427"/>
      <c r="AI533" s="427"/>
      <c r="AJ533" s="427"/>
      <c r="AK533" s="427"/>
      <c r="AL533" s="427"/>
      <c r="AM533" s="427"/>
      <c r="AN533" s="427"/>
      <c r="AO533" s="427"/>
      <c r="AP533" s="427"/>
      <c r="AQ533" s="427"/>
      <c r="AR533" s="427"/>
      <c r="AS533" s="427"/>
      <c r="AT533" s="427"/>
      <c r="AU533" s="427"/>
      <c r="AV533" s="427"/>
      <c r="AW533" s="427"/>
      <c r="AX533" s="427"/>
      <c r="AY533" s="427"/>
      <c r="AZ533" s="427"/>
      <c r="BA533" s="427"/>
      <c r="BB533" s="427"/>
      <c r="BC533" s="427"/>
      <c r="BD533" s="427"/>
      <c r="BE533" s="427"/>
      <c r="BF533" s="427"/>
      <c r="BG533" s="427"/>
      <c r="BH533" s="427"/>
      <c r="BI533" s="427"/>
      <c r="BJ533" s="427"/>
      <c r="BK533" s="427"/>
      <c r="BL533" s="427"/>
      <c r="BM533" s="427"/>
      <c r="BN533" s="427"/>
      <c r="BO533" s="427"/>
      <c r="BP533" s="427"/>
    </row>
    <row r="534" spans="31:68" ht="11.25">
      <c r="AE534" s="427"/>
      <c r="AF534" s="427"/>
      <c r="AG534" s="440"/>
      <c r="AH534" s="427"/>
      <c r="AI534" s="427"/>
      <c r="AJ534" s="427"/>
      <c r="AK534" s="427"/>
      <c r="AL534" s="427"/>
      <c r="AM534" s="427"/>
      <c r="AN534" s="427"/>
      <c r="AO534" s="427"/>
      <c r="AP534" s="427"/>
      <c r="AQ534" s="427"/>
      <c r="AR534" s="427"/>
      <c r="AS534" s="427"/>
      <c r="AT534" s="427"/>
      <c r="AU534" s="427"/>
      <c r="AV534" s="427"/>
      <c r="AW534" s="427"/>
      <c r="AX534" s="427"/>
      <c r="AY534" s="427"/>
      <c r="AZ534" s="427"/>
      <c r="BA534" s="427"/>
      <c r="BB534" s="427"/>
      <c r="BC534" s="427"/>
      <c r="BD534" s="427"/>
      <c r="BE534" s="427"/>
      <c r="BF534" s="427"/>
      <c r="BG534" s="427"/>
      <c r="BH534" s="427"/>
      <c r="BI534" s="427"/>
      <c r="BJ534" s="427"/>
      <c r="BK534" s="427"/>
      <c r="BL534" s="427"/>
      <c r="BM534" s="427"/>
      <c r="BN534" s="427"/>
      <c r="BO534" s="427"/>
      <c r="BP534" s="427"/>
    </row>
    <row r="535" spans="31:68" ht="11.25">
      <c r="AE535" s="427"/>
      <c r="AF535" s="427"/>
      <c r="AG535" s="440"/>
      <c r="AH535" s="427"/>
      <c r="AI535" s="427"/>
      <c r="AJ535" s="427"/>
      <c r="AK535" s="427"/>
      <c r="AL535" s="427"/>
      <c r="AM535" s="427"/>
      <c r="AN535" s="427"/>
      <c r="AO535" s="427"/>
      <c r="AP535" s="427"/>
      <c r="AQ535" s="427"/>
      <c r="AR535" s="427"/>
      <c r="AS535" s="427"/>
      <c r="AT535" s="427"/>
      <c r="AU535" s="427"/>
      <c r="AV535" s="427"/>
      <c r="AW535" s="427"/>
      <c r="AX535" s="427"/>
      <c r="AY535" s="427"/>
      <c r="AZ535" s="427"/>
      <c r="BA535" s="427"/>
      <c r="BB535" s="427"/>
      <c r="BC535" s="427"/>
      <c r="BD535" s="427"/>
      <c r="BE535" s="427"/>
      <c r="BF535" s="427"/>
      <c r="BG535" s="427"/>
      <c r="BH535" s="427"/>
      <c r="BI535" s="427"/>
      <c r="BJ535" s="427"/>
      <c r="BK535" s="427"/>
      <c r="BL535" s="427"/>
      <c r="BM535" s="427"/>
      <c r="BN535" s="427"/>
      <c r="BO535" s="427"/>
      <c r="BP535" s="427"/>
    </row>
    <row r="536" spans="31:68" ht="11.25">
      <c r="AE536" s="427"/>
      <c r="AF536" s="427"/>
      <c r="AG536" s="440"/>
      <c r="AH536" s="427"/>
      <c r="AI536" s="427"/>
      <c r="AJ536" s="427"/>
      <c r="AK536" s="427"/>
      <c r="AL536" s="427"/>
      <c r="AM536" s="427"/>
      <c r="AN536" s="427"/>
      <c r="AO536" s="427"/>
      <c r="AP536" s="427"/>
      <c r="AQ536" s="427"/>
      <c r="AR536" s="427"/>
      <c r="AS536" s="427"/>
      <c r="AT536" s="427"/>
      <c r="AU536" s="427"/>
      <c r="AV536" s="427"/>
      <c r="AW536" s="427"/>
      <c r="AX536" s="427"/>
      <c r="AY536" s="427"/>
      <c r="AZ536" s="427"/>
      <c r="BA536" s="427"/>
      <c r="BB536" s="427"/>
      <c r="BC536" s="427"/>
      <c r="BD536" s="427"/>
      <c r="BE536" s="427"/>
      <c r="BF536" s="427"/>
      <c r="BG536" s="427"/>
      <c r="BH536" s="427"/>
      <c r="BI536" s="427"/>
      <c r="BJ536" s="427"/>
      <c r="BK536" s="427"/>
      <c r="BL536" s="427"/>
      <c r="BM536" s="427"/>
      <c r="BN536" s="427"/>
      <c r="BO536" s="427"/>
      <c r="BP536" s="427"/>
    </row>
    <row r="537" spans="31:68" ht="11.25">
      <c r="AE537" s="427"/>
      <c r="AF537" s="427"/>
      <c r="AG537" s="440"/>
      <c r="AH537" s="427"/>
      <c r="AI537" s="427"/>
      <c r="AJ537" s="427"/>
      <c r="AK537" s="427"/>
      <c r="AL537" s="427"/>
      <c r="AM537" s="427"/>
      <c r="AN537" s="427"/>
      <c r="AO537" s="427"/>
      <c r="AP537" s="427"/>
      <c r="AQ537" s="427"/>
      <c r="AR537" s="427"/>
      <c r="AS537" s="427"/>
      <c r="AT537" s="427"/>
      <c r="AU537" s="427"/>
      <c r="AV537" s="427"/>
      <c r="AW537" s="427"/>
      <c r="AX537" s="427"/>
      <c r="AY537" s="427"/>
      <c r="AZ537" s="427"/>
      <c r="BA537" s="427"/>
      <c r="BB537" s="427"/>
      <c r="BC537" s="427"/>
      <c r="BD537" s="427"/>
      <c r="BE537" s="427"/>
      <c r="BF537" s="427"/>
      <c r="BG537" s="427"/>
      <c r="BH537" s="427"/>
      <c r="BI537" s="427"/>
      <c r="BJ537" s="427"/>
      <c r="BK537" s="427"/>
      <c r="BL537" s="427"/>
      <c r="BM537" s="427"/>
      <c r="BN537" s="427"/>
      <c r="BO537" s="427"/>
      <c r="BP537" s="427"/>
    </row>
    <row r="538" spans="31:68" ht="11.25">
      <c r="AE538" s="427"/>
      <c r="AF538" s="427"/>
      <c r="AG538" s="440"/>
      <c r="AH538" s="427"/>
      <c r="AI538" s="427"/>
      <c r="AJ538" s="427"/>
      <c r="AK538" s="427"/>
      <c r="AL538" s="427"/>
      <c r="AM538" s="427"/>
      <c r="AN538" s="427"/>
      <c r="AO538" s="427"/>
      <c r="AP538" s="427"/>
      <c r="AQ538" s="427"/>
      <c r="AR538" s="427"/>
      <c r="AS538" s="427"/>
      <c r="AT538" s="427"/>
      <c r="AU538" s="427"/>
      <c r="AV538" s="427"/>
      <c r="AW538" s="427"/>
      <c r="AX538" s="427"/>
      <c r="AY538" s="427"/>
      <c r="AZ538" s="427"/>
      <c r="BA538" s="427"/>
      <c r="BB538" s="427"/>
      <c r="BC538" s="427"/>
      <c r="BD538" s="427"/>
      <c r="BE538" s="427"/>
      <c r="BF538" s="427"/>
      <c r="BG538" s="427"/>
      <c r="BH538" s="427"/>
      <c r="BI538" s="427"/>
      <c r="BJ538" s="427"/>
      <c r="BK538" s="427"/>
      <c r="BL538" s="427"/>
      <c r="BM538" s="427"/>
      <c r="BN538" s="427"/>
      <c r="BO538" s="427"/>
      <c r="BP538" s="427"/>
    </row>
    <row r="539" spans="31:68" ht="11.25">
      <c r="AE539" s="427"/>
      <c r="AF539" s="427"/>
      <c r="AG539" s="440"/>
      <c r="AH539" s="427"/>
      <c r="AI539" s="427"/>
      <c r="AJ539" s="427"/>
      <c r="AK539" s="427"/>
      <c r="AL539" s="427"/>
      <c r="AM539" s="427"/>
      <c r="AN539" s="427"/>
      <c r="AO539" s="427"/>
      <c r="AP539" s="427"/>
      <c r="AQ539" s="427"/>
      <c r="AR539" s="427"/>
      <c r="AS539" s="427"/>
      <c r="AT539" s="427"/>
      <c r="AU539" s="427"/>
      <c r="AV539" s="427"/>
      <c r="AW539" s="427"/>
      <c r="AX539" s="427"/>
      <c r="AY539" s="427"/>
      <c r="AZ539" s="427"/>
      <c r="BA539" s="427"/>
      <c r="BB539" s="427"/>
      <c r="BC539" s="427"/>
      <c r="BD539" s="427"/>
      <c r="BE539" s="427"/>
      <c r="BF539" s="427"/>
      <c r="BG539" s="427"/>
      <c r="BH539" s="427"/>
      <c r="BI539" s="427"/>
      <c r="BJ539" s="427"/>
      <c r="BK539" s="427"/>
      <c r="BL539" s="427"/>
      <c r="BM539" s="427"/>
      <c r="BN539" s="427"/>
      <c r="BO539" s="427"/>
      <c r="BP539" s="427"/>
    </row>
    <row r="540" spans="31:68" ht="11.25">
      <c r="AE540" s="427"/>
      <c r="AF540" s="427"/>
      <c r="AG540" s="440"/>
      <c r="AH540" s="427"/>
      <c r="AI540" s="427"/>
      <c r="AJ540" s="427"/>
      <c r="AK540" s="427"/>
      <c r="AL540" s="427"/>
      <c r="AM540" s="427"/>
      <c r="AN540" s="427"/>
      <c r="AO540" s="427"/>
      <c r="AP540" s="427"/>
      <c r="AQ540" s="427"/>
      <c r="AR540" s="427"/>
      <c r="AS540" s="427"/>
      <c r="AT540" s="427"/>
      <c r="AU540" s="427"/>
      <c r="AV540" s="427"/>
      <c r="AW540" s="427"/>
      <c r="AX540" s="427"/>
      <c r="AY540" s="427"/>
      <c r="AZ540" s="427"/>
      <c r="BA540" s="427"/>
      <c r="BB540" s="427"/>
      <c r="BC540" s="427"/>
      <c r="BD540" s="427"/>
      <c r="BE540" s="427"/>
      <c r="BF540" s="427"/>
      <c r="BG540" s="427"/>
      <c r="BH540" s="427"/>
      <c r="BI540" s="427"/>
      <c r="BJ540" s="427"/>
      <c r="BK540" s="427"/>
      <c r="BL540" s="427"/>
      <c r="BM540" s="427"/>
      <c r="BN540" s="427"/>
      <c r="BO540" s="427"/>
      <c r="BP540" s="427"/>
    </row>
    <row r="541" spans="31:68" ht="11.25">
      <c r="AE541" s="427"/>
      <c r="AF541" s="427"/>
      <c r="AG541" s="440"/>
      <c r="AH541" s="427"/>
      <c r="AI541" s="427"/>
      <c r="AJ541" s="427"/>
      <c r="AK541" s="427"/>
      <c r="AL541" s="427"/>
      <c r="AM541" s="427"/>
      <c r="AN541" s="427"/>
      <c r="AO541" s="427"/>
      <c r="AP541" s="427"/>
      <c r="AQ541" s="427"/>
      <c r="AR541" s="427"/>
      <c r="AS541" s="427"/>
      <c r="AT541" s="427"/>
      <c r="AU541" s="427"/>
      <c r="AV541" s="427"/>
      <c r="AW541" s="427"/>
      <c r="AX541" s="427"/>
      <c r="AY541" s="427"/>
      <c r="AZ541" s="427"/>
      <c r="BA541" s="427"/>
      <c r="BB541" s="427"/>
      <c r="BC541" s="427"/>
      <c r="BD541" s="427"/>
      <c r="BE541" s="427"/>
      <c r="BF541" s="427"/>
      <c r="BG541" s="427"/>
      <c r="BH541" s="427"/>
      <c r="BI541" s="427"/>
      <c r="BJ541" s="427"/>
      <c r="BK541" s="427"/>
      <c r="BL541" s="427"/>
      <c r="BM541" s="427"/>
      <c r="BN541" s="427"/>
      <c r="BO541" s="427"/>
      <c r="BP541" s="427"/>
    </row>
    <row r="542" spans="31:68" ht="11.25">
      <c r="AE542" s="427"/>
      <c r="AF542" s="427"/>
      <c r="AG542" s="440"/>
      <c r="AH542" s="427"/>
      <c r="AI542" s="427"/>
      <c r="AJ542" s="427"/>
      <c r="AK542" s="427"/>
      <c r="AL542" s="427"/>
      <c r="AM542" s="427"/>
      <c r="AN542" s="427"/>
      <c r="AO542" s="427"/>
      <c r="AP542" s="427"/>
      <c r="AQ542" s="427"/>
      <c r="AR542" s="427"/>
      <c r="AS542" s="427"/>
      <c r="AT542" s="427"/>
      <c r="AU542" s="427"/>
      <c r="AV542" s="427"/>
      <c r="AW542" s="427"/>
      <c r="AX542" s="427"/>
      <c r="AY542" s="427"/>
      <c r="AZ542" s="427"/>
      <c r="BA542" s="427"/>
      <c r="BB542" s="427"/>
      <c r="BC542" s="427"/>
      <c r="BD542" s="427"/>
      <c r="BE542" s="427"/>
      <c r="BF542" s="427"/>
      <c r="BG542" s="427"/>
      <c r="BH542" s="427"/>
      <c r="BI542" s="427"/>
      <c r="BJ542" s="427"/>
      <c r="BK542" s="427"/>
      <c r="BL542" s="427"/>
      <c r="BM542" s="427"/>
      <c r="BN542" s="427"/>
      <c r="BO542" s="427"/>
      <c r="BP542" s="427"/>
    </row>
    <row r="543" spans="31:68" ht="11.25">
      <c r="AE543" s="427"/>
      <c r="AF543" s="427"/>
      <c r="AG543" s="440"/>
      <c r="AH543" s="427"/>
      <c r="AI543" s="427"/>
      <c r="AJ543" s="427"/>
      <c r="AK543" s="427"/>
      <c r="AL543" s="427"/>
      <c r="AM543" s="427"/>
      <c r="AN543" s="427"/>
      <c r="AO543" s="427"/>
      <c r="AP543" s="427"/>
      <c r="AQ543" s="427"/>
      <c r="AR543" s="427"/>
      <c r="AS543" s="427"/>
      <c r="AT543" s="427"/>
      <c r="AU543" s="427"/>
      <c r="AV543" s="427"/>
      <c r="AW543" s="427"/>
      <c r="AX543" s="427"/>
      <c r="AY543" s="427"/>
      <c r="AZ543" s="427"/>
      <c r="BA543" s="427"/>
      <c r="BB543" s="427"/>
      <c r="BC543" s="427"/>
      <c r="BD543" s="427"/>
      <c r="BE543" s="427"/>
      <c r="BF543" s="427"/>
      <c r="BG543" s="427"/>
      <c r="BH543" s="427"/>
      <c r="BI543" s="427"/>
      <c r="BJ543" s="427"/>
      <c r="BK543" s="427"/>
      <c r="BL543" s="427"/>
      <c r="BM543" s="427"/>
      <c r="BN543" s="427"/>
      <c r="BO543" s="427"/>
      <c r="BP543" s="427"/>
    </row>
    <row r="544" spans="31:68" ht="11.25">
      <c r="AE544" s="427"/>
      <c r="AF544" s="427"/>
      <c r="AG544" s="440"/>
      <c r="AH544" s="427"/>
      <c r="AI544" s="427"/>
      <c r="AJ544" s="427"/>
      <c r="AK544" s="427"/>
      <c r="AL544" s="427"/>
      <c r="AM544" s="427"/>
      <c r="AN544" s="427"/>
      <c r="AO544" s="427"/>
      <c r="AP544" s="427"/>
      <c r="AQ544" s="427"/>
      <c r="AR544" s="427"/>
      <c r="AS544" s="427"/>
      <c r="AT544" s="427"/>
      <c r="AU544" s="427"/>
      <c r="AV544" s="427"/>
      <c r="AW544" s="427"/>
      <c r="AX544" s="427"/>
      <c r="AY544" s="427"/>
      <c r="AZ544" s="427"/>
      <c r="BA544" s="427"/>
      <c r="BB544" s="427"/>
      <c r="BC544" s="427"/>
      <c r="BD544" s="427"/>
      <c r="BE544" s="427"/>
      <c r="BF544" s="427"/>
      <c r="BG544" s="427"/>
      <c r="BH544" s="427"/>
      <c r="BI544" s="427"/>
      <c r="BJ544" s="427"/>
      <c r="BK544" s="427"/>
      <c r="BL544" s="427"/>
      <c r="BM544" s="427"/>
      <c r="BN544" s="427"/>
      <c r="BO544" s="427"/>
      <c r="BP544" s="427"/>
    </row>
    <row r="545" spans="31:68" ht="11.25">
      <c r="AE545" s="427"/>
      <c r="AF545" s="427"/>
      <c r="AG545" s="440"/>
      <c r="AH545" s="427"/>
      <c r="AI545" s="427"/>
      <c r="AJ545" s="427"/>
      <c r="AK545" s="427"/>
      <c r="AL545" s="427"/>
      <c r="AM545" s="427"/>
      <c r="AN545" s="427"/>
      <c r="AO545" s="427"/>
      <c r="AP545" s="427"/>
      <c r="AQ545" s="427"/>
      <c r="AR545" s="427"/>
      <c r="AS545" s="427"/>
      <c r="AT545" s="427"/>
      <c r="AU545" s="427"/>
      <c r="AV545" s="427"/>
      <c r="AW545" s="427"/>
      <c r="AX545" s="427"/>
      <c r="AY545" s="427"/>
      <c r="AZ545" s="427"/>
      <c r="BA545" s="427"/>
      <c r="BB545" s="427"/>
      <c r="BC545" s="427"/>
      <c r="BD545" s="427"/>
      <c r="BE545" s="427"/>
      <c r="BF545" s="427"/>
      <c r="BG545" s="427"/>
      <c r="BH545" s="427"/>
      <c r="BI545" s="427"/>
      <c r="BJ545" s="427"/>
      <c r="BK545" s="427"/>
      <c r="BL545" s="427"/>
      <c r="BM545" s="427"/>
      <c r="BN545" s="427"/>
      <c r="BO545" s="427"/>
      <c r="BP545" s="427"/>
    </row>
    <row r="546" spans="31:68" ht="11.25">
      <c r="AE546" s="427"/>
      <c r="AF546" s="427"/>
      <c r="AG546" s="440"/>
      <c r="AH546" s="427"/>
      <c r="AI546" s="427"/>
      <c r="AJ546" s="427"/>
      <c r="AK546" s="427"/>
      <c r="AL546" s="427"/>
      <c r="AM546" s="427"/>
      <c r="AN546" s="427"/>
      <c r="AO546" s="427"/>
      <c r="AP546" s="427"/>
      <c r="AQ546" s="427"/>
      <c r="AR546" s="427"/>
      <c r="AS546" s="427"/>
      <c r="AT546" s="427"/>
      <c r="AU546" s="427"/>
      <c r="AV546" s="427"/>
      <c r="AW546" s="427"/>
      <c r="AX546" s="427"/>
      <c r="AY546" s="427"/>
      <c r="AZ546" s="427"/>
      <c r="BA546" s="427"/>
      <c r="BB546" s="427"/>
      <c r="BC546" s="427"/>
      <c r="BD546" s="427"/>
      <c r="BE546" s="427"/>
      <c r="BF546" s="427"/>
      <c r="BG546" s="427"/>
      <c r="BH546" s="427"/>
      <c r="BI546" s="427"/>
      <c r="BJ546" s="427"/>
      <c r="BK546" s="427"/>
      <c r="BL546" s="427"/>
      <c r="BM546" s="427"/>
      <c r="BN546" s="427"/>
      <c r="BO546" s="427"/>
      <c r="BP546" s="427"/>
    </row>
    <row r="547" spans="31:68" ht="11.25">
      <c r="AE547" s="427"/>
      <c r="AF547" s="427"/>
      <c r="AG547" s="440"/>
      <c r="AH547" s="427"/>
      <c r="AI547" s="427"/>
      <c r="AJ547" s="427"/>
      <c r="AK547" s="427"/>
      <c r="AL547" s="427"/>
      <c r="AM547" s="427"/>
      <c r="AN547" s="427"/>
      <c r="AO547" s="427"/>
      <c r="AP547" s="427"/>
      <c r="AQ547" s="427"/>
      <c r="AR547" s="427"/>
      <c r="AS547" s="427"/>
      <c r="AT547" s="427"/>
      <c r="AU547" s="427"/>
      <c r="AV547" s="427"/>
      <c r="AW547" s="427"/>
      <c r="AX547" s="427"/>
      <c r="AY547" s="427"/>
      <c r="AZ547" s="427"/>
      <c r="BA547" s="427"/>
      <c r="BB547" s="427"/>
      <c r="BC547" s="427"/>
      <c r="BD547" s="427"/>
      <c r="BE547" s="427"/>
      <c r="BF547" s="427"/>
      <c r="BG547" s="427"/>
      <c r="BH547" s="427"/>
      <c r="BI547" s="427"/>
      <c r="BJ547" s="427"/>
      <c r="BK547" s="427"/>
      <c r="BL547" s="427"/>
      <c r="BM547" s="427"/>
      <c r="BN547" s="427"/>
      <c r="BO547" s="427"/>
      <c r="BP547" s="427"/>
    </row>
    <row r="548" spans="31:68" ht="11.25">
      <c r="AE548" s="427"/>
      <c r="AF548" s="427"/>
      <c r="AG548" s="440"/>
      <c r="AH548" s="427"/>
      <c r="AI548" s="427"/>
      <c r="AJ548" s="427"/>
      <c r="AK548" s="427"/>
      <c r="AL548" s="427"/>
      <c r="AM548" s="427"/>
      <c r="AN548" s="427"/>
      <c r="AO548" s="427"/>
      <c r="AP548" s="427"/>
      <c r="AQ548" s="427"/>
      <c r="AR548" s="427"/>
      <c r="AS548" s="427"/>
      <c r="AT548" s="427"/>
      <c r="AU548" s="427"/>
      <c r="AV548" s="427"/>
      <c r="AW548" s="427"/>
      <c r="AX548" s="427"/>
      <c r="AY548" s="427"/>
      <c r="AZ548" s="427"/>
      <c r="BA548" s="427"/>
      <c r="BB548" s="427"/>
      <c r="BC548" s="427"/>
      <c r="BD548" s="427"/>
      <c r="BE548" s="427"/>
      <c r="BF548" s="427"/>
      <c r="BG548" s="427"/>
      <c r="BH548" s="427"/>
      <c r="BI548" s="427"/>
      <c r="BJ548" s="427"/>
      <c r="BK548" s="427"/>
      <c r="BL548" s="427"/>
      <c r="BM548" s="427"/>
      <c r="BN548" s="427"/>
      <c r="BO548" s="427"/>
      <c r="BP548" s="427"/>
    </row>
    <row r="549" spans="31:68" ht="11.25">
      <c r="AE549" s="427"/>
      <c r="AF549" s="427"/>
      <c r="AG549" s="440"/>
      <c r="AH549" s="427"/>
      <c r="AI549" s="427"/>
      <c r="AJ549" s="427"/>
      <c r="AK549" s="427"/>
      <c r="AL549" s="427"/>
      <c r="AM549" s="427"/>
      <c r="AN549" s="427"/>
      <c r="AO549" s="427"/>
      <c r="AP549" s="427"/>
      <c r="AQ549" s="427"/>
      <c r="AR549" s="427"/>
      <c r="AS549" s="427"/>
      <c r="AT549" s="427"/>
      <c r="AU549" s="427"/>
      <c r="AV549" s="427"/>
      <c r="AW549" s="427"/>
      <c r="AX549" s="427"/>
      <c r="AY549" s="427"/>
      <c r="AZ549" s="427"/>
      <c r="BA549" s="427"/>
      <c r="BB549" s="427"/>
      <c r="BC549" s="427"/>
      <c r="BD549" s="427"/>
      <c r="BE549" s="427"/>
      <c r="BF549" s="427"/>
      <c r="BG549" s="427"/>
      <c r="BH549" s="427"/>
      <c r="BI549" s="427"/>
      <c r="BJ549" s="427"/>
      <c r="BK549" s="427"/>
      <c r="BL549" s="427"/>
      <c r="BM549" s="427"/>
      <c r="BN549" s="427"/>
      <c r="BO549" s="427"/>
      <c r="BP549" s="427"/>
    </row>
    <row r="550" spans="31:68" ht="11.25">
      <c r="AE550" s="427"/>
      <c r="AF550" s="427"/>
      <c r="AG550" s="440"/>
      <c r="AH550" s="427"/>
      <c r="AI550" s="427"/>
      <c r="AJ550" s="427"/>
      <c r="AK550" s="427"/>
      <c r="AL550" s="427"/>
      <c r="AM550" s="427"/>
      <c r="AN550" s="427"/>
      <c r="AO550" s="427"/>
      <c r="AP550" s="427"/>
      <c r="AQ550" s="427"/>
      <c r="AR550" s="427"/>
      <c r="AS550" s="427"/>
      <c r="AT550" s="427"/>
      <c r="AU550" s="427"/>
      <c r="AV550" s="427"/>
      <c r="AW550" s="427"/>
      <c r="AX550" s="427"/>
      <c r="AY550" s="427"/>
      <c r="AZ550" s="427"/>
      <c r="BA550" s="427"/>
      <c r="BB550" s="427"/>
      <c r="BC550" s="427"/>
      <c r="BD550" s="427"/>
      <c r="BE550" s="427"/>
      <c r="BF550" s="427"/>
      <c r="BG550" s="427"/>
      <c r="BH550" s="427"/>
      <c r="BI550" s="427"/>
      <c r="BJ550" s="427"/>
      <c r="BK550" s="427"/>
      <c r="BL550" s="427"/>
      <c r="BM550" s="427"/>
      <c r="BN550" s="427"/>
      <c r="BO550" s="427"/>
      <c r="BP550" s="427"/>
    </row>
    <row r="551" spans="31:68" ht="11.25">
      <c r="AE551" s="427"/>
      <c r="AF551" s="427"/>
      <c r="AG551" s="440"/>
      <c r="AH551" s="427"/>
      <c r="AI551" s="427"/>
      <c r="AJ551" s="427"/>
      <c r="AK551" s="427"/>
      <c r="AL551" s="427"/>
      <c r="AM551" s="427"/>
      <c r="AN551" s="427"/>
      <c r="AO551" s="427"/>
      <c r="AP551" s="427"/>
      <c r="AQ551" s="427"/>
      <c r="AR551" s="427"/>
      <c r="AS551" s="427"/>
      <c r="AT551" s="427"/>
      <c r="AU551" s="427"/>
      <c r="AV551" s="427"/>
      <c r="AW551" s="427"/>
      <c r="AX551" s="427"/>
      <c r="AY551" s="427"/>
      <c r="AZ551" s="427"/>
      <c r="BA551" s="427"/>
      <c r="BB551" s="427"/>
      <c r="BC551" s="427"/>
      <c r="BD551" s="427"/>
      <c r="BE551" s="427"/>
      <c r="BF551" s="427"/>
      <c r="BG551" s="427"/>
      <c r="BH551" s="427"/>
      <c r="BI551" s="427"/>
      <c r="BJ551" s="427"/>
      <c r="BK551" s="427"/>
      <c r="BL551" s="427"/>
      <c r="BM551" s="427"/>
      <c r="BN551" s="427"/>
      <c r="BO551" s="427"/>
      <c r="BP551" s="427"/>
    </row>
    <row r="552" spans="31:68" ht="11.25">
      <c r="AE552" s="427"/>
      <c r="AF552" s="427"/>
      <c r="AG552" s="440"/>
      <c r="AH552" s="427"/>
      <c r="AI552" s="427"/>
      <c r="AJ552" s="427"/>
      <c r="AK552" s="427"/>
      <c r="AL552" s="427"/>
      <c r="AM552" s="427"/>
      <c r="AN552" s="427"/>
      <c r="AO552" s="427"/>
      <c r="AP552" s="427"/>
      <c r="AQ552" s="427"/>
      <c r="AR552" s="427"/>
      <c r="AS552" s="427"/>
      <c r="AT552" s="427"/>
      <c r="AU552" s="427"/>
      <c r="AV552" s="427"/>
      <c r="AW552" s="427"/>
      <c r="AX552" s="427"/>
      <c r="AY552" s="427"/>
      <c r="AZ552" s="427"/>
      <c r="BA552" s="427"/>
      <c r="BB552" s="427"/>
      <c r="BC552" s="427"/>
      <c r="BD552" s="427"/>
      <c r="BE552" s="427"/>
      <c r="BF552" s="427"/>
      <c r="BG552" s="427"/>
      <c r="BH552" s="427"/>
      <c r="BI552" s="427"/>
      <c r="BJ552" s="427"/>
      <c r="BK552" s="427"/>
      <c r="BL552" s="427"/>
      <c r="BM552" s="427"/>
      <c r="BN552" s="427"/>
      <c r="BO552" s="427"/>
      <c r="BP552" s="427"/>
    </row>
    <row r="553" spans="31:68" ht="11.25">
      <c r="AE553" s="427"/>
      <c r="AF553" s="427"/>
      <c r="AG553" s="440"/>
      <c r="AH553" s="427"/>
      <c r="AI553" s="427"/>
      <c r="AJ553" s="427"/>
      <c r="AK553" s="427"/>
      <c r="AL553" s="427"/>
      <c r="AM553" s="427"/>
      <c r="AN553" s="427"/>
      <c r="AO553" s="427"/>
      <c r="AP553" s="427"/>
      <c r="AQ553" s="427"/>
      <c r="AR553" s="427"/>
      <c r="AS553" s="427"/>
      <c r="AT553" s="427"/>
      <c r="AU553" s="427"/>
      <c r="AV553" s="427"/>
      <c r="AW553" s="427"/>
      <c r="AX553" s="427"/>
      <c r="AY553" s="427"/>
      <c r="AZ553" s="427"/>
      <c r="BA553" s="427"/>
      <c r="BB553" s="427"/>
      <c r="BC553" s="427"/>
      <c r="BD553" s="427"/>
      <c r="BE553" s="427"/>
      <c r="BF553" s="427"/>
      <c r="BG553" s="427"/>
      <c r="BH553" s="427"/>
      <c r="BI553" s="427"/>
      <c r="BJ553" s="427"/>
      <c r="BK553" s="427"/>
      <c r="BL553" s="427"/>
      <c r="BM553" s="427"/>
      <c r="BN553" s="427"/>
      <c r="BO553" s="427"/>
      <c r="BP553" s="427"/>
    </row>
    <row r="554" spans="31:68" ht="11.25">
      <c r="AE554" s="427"/>
      <c r="AF554" s="427"/>
      <c r="AG554" s="440"/>
      <c r="AH554" s="427"/>
      <c r="AI554" s="427"/>
      <c r="AJ554" s="427"/>
      <c r="AK554" s="427"/>
      <c r="AL554" s="427"/>
      <c r="AM554" s="427"/>
      <c r="AN554" s="427"/>
      <c r="AO554" s="427"/>
      <c r="AP554" s="427"/>
      <c r="AQ554" s="427"/>
      <c r="AR554" s="427"/>
      <c r="AS554" s="427"/>
      <c r="AT554" s="427"/>
      <c r="AU554" s="427"/>
      <c r="AV554" s="427"/>
      <c r="AW554" s="427"/>
      <c r="AX554" s="427"/>
      <c r="AY554" s="427"/>
      <c r="AZ554" s="427"/>
      <c r="BA554" s="427"/>
      <c r="BB554" s="427"/>
      <c r="BC554" s="427"/>
      <c r="BD554" s="427"/>
      <c r="BE554" s="427"/>
      <c r="BF554" s="427"/>
      <c r="BG554" s="427"/>
      <c r="BH554" s="427"/>
      <c r="BI554" s="427"/>
      <c r="BJ554" s="427"/>
      <c r="BK554" s="427"/>
      <c r="BL554" s="427"/>
      <c r="BM554" s="427"/>
      <c r="BN554" s="427"/>
      <c r="BO554" s="427"/>
      <c r="BP554" s="427"/>
    </row>
    <row r="555" spans="31:68" ht="11.25">
      <c r="AE555" s="427"/>
      <c r="AF555" s="427"/>
      <c r="AG555" s="440"/>
      <c r="AH555" s="427"/>
      <c r="AI555" s="427"/>
      <c r="AJ555" s="427"/>
      <c r="AK555" s="427"/>
      <c r="AL555" s="427"/>
      <c r="AM555" s="427"/>
      <c r="AN555" s="427"/>
      <c r="AO555" s="427"/>
      <c r="AP555" s="427"/>
      <c r="AQ555" s="427"/>
      <c r="AR555" s="427"/>
      <c r="AS555" s="427"/>
      <c r="AT555" s="427"/>
      <c r="AU555" s="427"/>
      <c r="AV555" s="427"/>
      <c r="AW555" s="427"/>
      <c r="AX555" s="427"/>
      <c r="AY555" s="427"/>
      <c r="AZ555" s="427"/>
      <c r="BA555" s="427"/>
      <c r="BB555" s="427"/>
      <c r="BC555" s="427"/>
      <c r="BD555" s="427"/>
      <c r="BE555" s="427"/>
      <c r="BF555" s="427"/>
      <c r="BG555" s="427"/>
      <c r="BH555" s="427"/>
      <c r="BI555" s="427"/>
      <c r="BJ555" s="427"/>
      <c r="BK555" s="427"/>
      <c r="BL555" s="427"/>
      <c r="BM555" s="427"/>
      <c r="BN555" s="427"/>
      <c r="BO555" s="427"/>
      <c r="BP555" s="427"/>
    </row>
    <row r="556" spans="31:68" ht="11.25">
      <c r="AE556" s="427"/>
      <c r="AF556" s="427"/>
      <c r="AG556" s="440"/>
      <c r="AH556" s="427"/>
      <c r="AI556" s="427"/>
      <c r="AJ556" s="427"/>
      <c r="AK556" s="427"/>
      <c r="AL556" s="427"/>
      <c r="AM556" s="427"/>
      <c r="AN556" s="427"/>
      <c r="AO556" s="427"/>
      <c r="AP556" s="427"/>
      <c r="AQ556" s="427"/>
      <c r="AR556" s="427"/>
      <c r="AS556" s="427"/>
      <c r="AT556" s="427"/>
      <c r="AU556" s="427"/>
      <c r="AV556" s="427"/>
      <c r="AW556" s="427"/>
      <c r="AX556" s="427"/>
      <c r="AY556" s="427"/>
      <c r="AZ556" s="427"/>
      <c r="BA556" s="427"/>
      <c r="BB556" s="427"/>
      <c r="BC556" s="427"/>
      <c r="BD556" s="427"/>
      <c r="BE556" s="427"/>
      <c r="BF556" s="427"/>
      <c r="BG556" s="427"/>
      <c r="BH556" s="427"/>
      <c r="BI556" s="427"/>
      <c r="BJ556" s="427"/>
      <c r="BK556" s="427"/>
      <c r="BL556" s="427"/>
      <c r="BM556" s="427"/>
      <c r="BN556" s="427"/>
      <c r="BO556" s="427"/>
      <c r="BP556" s="427"/>
    </row>
    <row r="557" spans="31:68" ht="11.25">
      <c r="AE557" s="427"/>
      <c r="AF557" s="427"/>
      <c r="AG557" s="440"/>
      <c r="AH557" s="427"/>
      <c r="AI557" s="427"/>
      <c r="AJ557" s="427"/>
      <c r="AK557" s="427"/>
      <c r="AL557" s="427"/>
      <c r="AM557" s="427"/>
      <c r="AN557" s="427"/>
      <c r="AO557" s="427"/>
      <c r="AP557" s="427"/>
      <c r="AQ557" s="427"/>
      <c r="AR557" s="427"/>
      <c r="AS557" s="427"/>
      <c r="AT557" s="427"/>
      <c r="AU557" s="427"/>
      <c r="AV557" s="427"/>
      <c r="AW557" s="427"/>
      <c r="AX557" s="427"/>
      <c r="AY557" s="427"/>
      <c r="AZ557" s="427"/>
      <c r="BA557" s="427"/>
      <c r="BB557" s="427"/>
      <c r="BC557" s="427"/>
      <c r="BD557" s="427"/>
      <c r="BE557" s="427"/>
      <c r="BF557" s="427"/>
      <c r="BG557" s="427"/>
      <c r="BH557" s="427"/>
      <c r="BI557" s="427"/>
      <c r="BJ557" s="427"/>
      <c r="BK557" s="427"/>
      <c r="BL557" s="427"/>
      <c r="BM557" s="427"/>
      <c r="BN557" s="427"/>
      <c r="BO557" s="427"/>
      <c r="BP557" s="427"/>
    </row>
    <row r="558" spans="31:68" ht="11.25">
      <c r="AE558" s="427"/>
      <c r="AF558" s="427"/>
      <c r="AG558" s="440"/>
      <c r="AH558" s="427"/>
      <c r="AI558" s="427"/>
      <c r="AJ558" s="427"/>
      <c r="AK558" s="427"/>
      <c r="AL558" s="427"/>
      <c r="AM558" s="427"/>
      <c r="AN558" s="427"/>
      <c r="AO558" s="427"/>
      <c r="AP558" s="427"/>
      <c r="AQ558" s="427"/>
      <c r="AR558" s="427"/>
      <c r="AS558" s="427"/>
      <c r="AT558" s="427"/>
      <c r="AU558" s="427"/>
      <c r="AV558" s="427"/>
      <c r="AW558" s="427"/>
      <c r="AX558" s="427"/>
      <c r="AY558" s="427"/>
      <c r="AZ558" s="427"/>
      <c r="BA558" s="427"/>
      <c r="BB558" s="427"/>
      <c r="BC558" s="427"/>
      <c r="BD558" s="427"/>
      <c r="BE558" s="427"/>
      <c r="BF558" s="427"/>
      <c r="BG558" s="427"/>
      <c r="BH558" s="427"/>
      <c r="BI558" s="427"/>
      <c r="BJ558" s="427"/>
      <c r="BK558" s="427"/>
      <c r="BL558" s="427"/>
      <c r="BM558" s="427"/>
      <c r="BN558" s="427"/>
      <c r="BO558" s="427"/>
      <c r="BP558" s="427"/>
    </row>
    <row r="559" spans="31:68" ht="11.25">
      <c r="AE559" s="427"/>
      <c r="AF559" s="427"/>
      <c r="AG559" s="440"/>
      <c r="AH559" s="427"/>
      <c r="AI559" s="427"/>
      <c r="AJ559" s="427"/>
      <c r="AK559" s="427"/>
      <c r="AL559" s="427"/>
      <c r="AM559" s="427"/>
      <c r="AN559" s="427"/>
      <c r="AO559" s="427"/>
      <c r="AP559" s="427"/>
      <c r="AQ559" s="427"/>
      <c r="AR559" s="427"/>
      <c r="AS559" s="427"/>
      <c r="AT559" s="427"/>
      <c r="AU559" s="427"/>
      <c r="AV559" s="427"/>
      <c r="AW559" s="427"/>
      <c r="AX559" s="427"/>
      <c r="AY559" s="427"/>
      <c r="AZ559" s="427"/>
      <c r="BA559" s="427"/>
      <c r="BB559" s="427"/>
      <c r="BC559" s="427"/>
      <c r="BD559" s="427"/>
      <c r="BE559" s="427"/>
      <c r="BF559" s="427"/>
      <c r="BG559" s="427"/>
      <c r="BH559" s="427"/>
      <c r="BI559" s="427"/>
      <c r="BJ559" s="427"/>
      <c r="BK559" s="427"/>
      <c r="BL559" s="427"/>
      <c r="BM559" s="427"/>
      <c r="BN559" s="427"/>
      <c r="BO559" s="427"/>
      <c r="BP559" s="427"/>
    </row>
    <row r="560" spans="31:68" ht="11.25">
      <c r="AE560" s="427"/>
      <c r="AF560" s="427"/>
      <c r="AG560" s="440"/>
      <c r="AH560" s="427"/>
      <c r="AI560" s="427"/>
      <c r="AJ560" s="427"/>
      <c r="AK560" s="427"/>
      <c r="AL560" s="427"/>
      <c r="AM560" s="427"/>
      <c r="AN560" s="427"/>
      <c r="AO560" s="427"/>
      <c r="AP560" s="427"/>
      <c r="AQ560" s="427"/>
      <c r="AR560" s="427"/>
      <c r="AS560" s="427"/>
      <c r="AT560" s="427"/>
      <c r="AU560" s="427"/>
      <c r="AV560" s="427"/>
      <c r="AW560" s="427"/>
      <c r="AX560" s="427"/>
      <c r="AY560" s="427"/>
      <c r="AZ560" s="427"/>
      <c r="BA560" s="427"/>
      <c r="BB560" s="427"/>
      <c r="BC560" s="427"/>
      <c r="BD560" s="427"/>
      <c r="BE560" s="427"/>
      <c r="BF560" s="427"/>
      <c r="BG560" s="427"/>
      <c r="BH560" s="427"/>
      <c r="BI560" s="427"/>
      <c r="BJ560" s="427"/>
      <c r="BK560" s="427"/>
      <c r="BL560" s="427"/>
      <c r="BM560" s="427"/>
      <c r="BN560" s="427"/>
      <c r="BO560" s="427"/>
      <c r="BP560" s="427"/>
    </row>
    <row r="561" spans="31:68" ht="11.25">
      <c r="AE561" s="427"/>
      <c r="AF561" s="427"/>
      <c r="AG561" s="440"/>
      <c r="AH561" s="427"/>
      <c r="AI561" s="427"/>
      <c r="AJ561" s="427"/>
      <c r="AK561" s="427"/>
      <c r="AL561" s="427"/>
      <c r="AM561" s="427"/>
      <c r="AN561" s="427"/>
      <c r="AO561" s="427"/>
      <c r="AP561" s="427"/>
      <c r="AQ561" s="427"/>
      <c r="AR561" s="427"/>
      <c r="AS561" s="427"/>
      <c r="AT561" s="427"/>
      <c r="AU561" s="427"/>
      <c r="AV561" s="427"/>
      <c r="AW561" s="427"/>
      <c r="AX561" s="427"/>
      <c r="AY561" s="427"/>
      <c r="AZ561" s="427"/>
      <c r="BA561" s="427"/>
      <c r="BB561" s="427"/>
      <c r="BC561" s="427"/>
      <c r="BD561" s="427"/>
      <c r="BE561" s="427"/>
      <c r="BF561" s="427"/>
      <c r="BG561" s="427"/>
      <c r="BH561" s="427"/>
      <c r="BI561" s="427"/>
      <c r="BJ561" s="427"/>
      <c r="BK561" s="427"/>
      <c r="BL561" s="427"/>
      <c r="BM561" s="427"/>
      <c r="BN561" s="427"/>
      <c r="BO561" s="427"/>
      <c r="BP561" s="427"/>
    </row>
    <row r="562" spans="31:68" ht="11.25">
      <c r="AE562" s="427"/>
      <c r="AF562" s="427"/>
      <c r="AG562" s="440"/>
      <c r="AH562" s="427"/>
      <c r="AI562" s="427"/>
      <c r="AJ562" s="427"/>
      <c r="AK562" s="427"/>
      <c r="AL562" s="427"/>
      <c r="AM562" s="427"/>
      <c r="AN562" s="427"/>
      <c r="AO562" s="427"/>
      <c r="AP562" s="427"/>
      <c r="AQ562" s="427"/>
      <c r="AR562" s="427"/>
      <c r="AS562" s="427"/>
      <c r="AT562" s="427"/>
      <c r="AU562" s="427"/>
      <c r="AV562" s="427"/>
      <c r="AW562" s="427"/>
      <c r="AX562" s="427"/>
      <c r="AY562" s="427"/>
      <c r="AZ562" s="427"/>
      <c r="BA562" s="427"/>
      <c r="BB562" s="427"/>
      <c r="BC562" s="427"/>
      <c r="BD562" s="427"/>
      <c r="BE562" s="427"/>
      <c r="BF562" s="427"/>
      <c r="BG562" s="427"/>
      <c r="BH562" s="427"/>
      <c r="BI562" s="427"/>
      <c r="BJ562" s="427"/>
      <c r="BK562" s="427"/>
      <c r="BL562" s="427"/>
      <c r="BM562" s="427"/>
      <c r="BN562" s="427"/>
      <c r="BO562" s="427"/>
      <c r="BP562" s="427"/>
    </row>
    <row r="563" spans="31:68" ht="11.25">
      <c r="AE563" s="427"/>
      <c r="AF563" s="427"/>
      <c r="AG563" s="440"/>
      <c r="AH563" s="427"/>
      <c r="AI563" s="427"/>
      <c r="AJ563" s="427"/>
      <c r="AK563" s="427"/>
      <c r="AL563" s="427"/>
      <c r="AM563" s="427"/>
      <c r="AN563" s="427"/>
      <c r="AO563" s="427"/>
      <c r="AP563" s="427"/>
      <c r="AQ563" s="427"/>
      <c r="AR563" s="427"/>
      <c r="AS563" s="427"/>
      <c r="AT563" s="427"/>
      <c r="AU563" s="427"/>
      <c r="AV563" s="427"/>
      <c r="AW563" s="427"/>
      <c r="AX563" s="427"/>
      <c r="AY563" s="427"/>
      <c r="AZ563" s="427"/>
      <c r="BA563" s="427"/>
      <c r="BB563" s="427"/>
      <c r="BC563" s="427"/>
      <c r="BD563" s="427"/>
      <c r="BE563" s="427"/>
      <c r="BF563" s="427"/>
      <c r="BG563" s="427"/>
      <c r="BH563" s="427"/>
      <c r="BI563" s="427"/>
      <c r="BJ563" s="427"/>
      <c r="BK563" s="427"/>
      <c r="BL563" s="427"/>
      <c r="BM563" s="427"/>
      <c r="BN563" s="427"/>
      <c r="BO563" s="427"/>
      <c r="BP563" s="427"/>
    </row>
    <row r="564" spans="31:68" ht="11.25">
      <c r="AE564" s="427"/>
      <c r="AF564" s="427"/>
      <c r="AG564" s="440"/>
      <c r="AH564" s="427"/>
      <c r="AI564" s="427"/>
      <c r="AJ564" s="427"/>
      <c r="AK564" s="427"/>
      <c r="AL564" s="427"/>
      <c r="AM564" s="427"/>
      <c r="AN564" s="427"/>
      <c r="AO564" s="427"/>
      <c r="AP564" s="427"/>
      <c r="AQ564" s="427"/>
      <c r="AR564" s="427"/>
      <c r="AS564" s="427"/>
      <c r="AT564" s="427"/>
      <c r="AU564" s="427"/>
      <c r="AV564" s="427"/>
      <c r="AW564" s="427"/>
      <c r="AX564" s="427"/>
      <c r="AY564" s="427"/>
      <c r="AZ564" s="427"/>
      <c r="BA564" s="427"/>
      <c r="BB564" s="427"/>
      <c r="BC564" s="427"/>
      <c r="BD564" s="427"/>
      <c r="BE564" s="427"/>
      <c r="BF564" s="427"/>
      <c r="BG564" s="427"/>
      <c r="BH564" s="427"/>
      <c r="BI564" s="427"/>
      <c r="BJ564" s="427"/>
      <c r="BK564" s="427"/>
      <c r="BL564" s="427"/>
      <c r="BM564" s="427"/>
      <c r="BN564" s="427"/>
      <c r="BO564" s="427"/>
      <c r="BP564" s="427"/>
    </row>
    <row r="565" spans="31:68" ht="11.25">
      <c r="AE565" s="427"/>
      <c r="AF565" s="427"/>
      <c r="AG565" s="440"/>
      <c r="AH565" s="427"/>
      <c r="AI565" s="427"/>
      <c r="AJ565" s="427"/>
      <c r="AK565" s="427"/>
      <c r="AL565" s="427"/>
      <c r="AM565" s="427"/>
      <c r="AN565" s="427"/>
      <c r="AO565" s="427"/>
      <c r="AP565" s="427"/>
      <c r="AQ565" s="427"/>
      <c r="AR565" s="427"/>
      <c r="AS565" s="427"/>
      <c r="AT565" s="427"/>
      <c r="AU565" s="427"/>
      <c r="AV565" s="427"/>
      <c r="AW565" s="427"/>
      <c r="AX565" s="427"/>
      <c r="AY565" s="427"/>
      <c r="AZ565" s="427"/>
      <c r="BA565" s="427"/>
      <c r="BB565" s="427"/>
      <c r="BC565" s="427"/>
      <c r="BD565" s="427"/>
      <c r="BE565" s="427"/>
      <c r="BF565" s="427"/>
      <c r="BG565" s="427"/>
      <c r="BH565" s="427"/>
      <c r="BI565" s="427"/>
      <c r="BJ565" s="427"/>
      <c r="BK565" s="427"/>
      <c r="BL565" s="427"/>
      <c r="BM565" s="427"/>
      <c r="BN565" s="427"/>
      <c r="BO565" s="427"/>
      <c r="BP565" s="427"/>
    </row>
    <row r="566" spans="31:68" ht="11.25">
      <c r="AE566" s="427"/>
      <c r="AF566" s="427"/>
      <c r="AG566" s="440"/>
      <c r="AH566" s="427"/>
      <c r="AI566" s="427"/>
      <c r="AJ566" s="427"/>
      <c r="AK566" s="427"/>
      <c r="AL566" s="427"/>
      <c r="AM566" s="427"/>
      <c r="AN566" s="427"/>
      <c r="AO566" s="427"/>
      <c r="AP566" s="427"/>
      <c r="AQ566" s="427"/>
      <c r="AR566" s="427"/>
      <c r="AS566" s="427"/>
      <c r="AT566" s="427"/>
      <c r="AU566" s="427"/>
      <c r="AV566" s="427"/>
      <c r="AW566" s="427"/>
      <c r="AX566" s="427"/>
      <c r="AY566" s="427"/>
      <c r="AZ566" s="427"/>
      <c r="BA566" s="427"/>
      <c r="BB566" s="427"/>
      <c r="BC566" s="427"/>
      <c r="BD566" s="427"/>
      <c r="BE566" s="427"/>
      <c r="BF566" s="427"/>
      <c r="BG566" s="427"/>
      <c r="BH566" s="427"/>
      <c r="BI566" s="427"/>
      <c r="BJ566" s="427"/>
      <c r="BK566" s="427"/>
      <c r="BL566" s="427"/>
      <c r="BM566" s="427"/>
      <c r="BN566" s="427"/>
      <c r="BO566" s="427"/>
      <c r="BP566" s="427"/>
    </row>
    <row r="567" spans="31:68" ht="11.25">
      <c r="AE567" s="427"/>
      <c r="AF567" s="427"/>
      <c r="AG567" s="440"/>
      <c r="AH567" s="427"/>
      <c r="AI567" s="427"/>
      <c r="AJ567" s="427"/>
      <c r="AK567" s="427"/>
      <c r="AL567" s="427"/>
      <c r="AM567" s="427"/>
      <c r="AN567" s="427"/>
      <c r="AO567" s="427"/>
      <c r="AP567" s="427"/>
      <c r="AQ567" s="427"/>
      <c r="AR567" s="427"/>
      <c r="AS567" s="427"/>
      <c r="AT567" s="427"/>
      <c r="AU567" s="427"/>
      <c r="AV567" s="427"/>
      <c r="AW567" s="427"/>
      <c r="AX567" s="427"/>
      <c r="AY567" s="427"/>
      <c r="AZ567" s="427"/>
      <c r="BA567" s="427"/>
      <c r="BB567" s="427"/>
      <c r="BC567" s="427"/>
      <c r="BD567" s="427"/>
      <c r="BE567" s="427"/>
      <c r="BF567" s="427"/>
      <c r="BG567" s="427"/>
      <c r="BH567" s="427"/>
      <c r="BI567" s="427"/>
      <c r="BJ567" s="427"/>
      <c r="BK567" s="427"/>
      <c r="BL567" s="427"/>
      <c r="BM567" s="427"/>
      <c r="BN567" s="427"/>
      <c r="BO567" s="427"/>
      <c r="BP567" s="427"/>
    </row>
    <row r="568" spans="31:68" ht="11.25">
      <c r="AE568" s="427"/>
      <c r="AF568" s="427"/>
      <c r="AG568" s="440"/>
      <c r="AH568" s="427"/>
      <c r="AI568" s="427"/>
      <c r="AJ568" s="427"/>
      <c r="AK568" s="427"/>
      <c r="AL568" s="427"/>
      <c r="AM568" s="427"/>
      <c r="AN568" s="427"/>
      <c r="AO568" s="427"/>
      <c r="AP568" s="427"/>
      <c r="AQ568" s="427"/>
      <c r="AR568" s="427"/>
      <c r="AS568" s="427"/>
      <c r="AT568" s="427"/>
      <c r="AU568" s="427"/>
      <c r="AV568" s="427"/>
      <c r="AW568" s="427"/>
      <c r="AX568" s="427"/>
      <c r="AY568" s="427"/>
      <c r="AZ568" s="427"/>
      <c r="BA568" s="427"/>
      <c r="BB568" s="427"/>
      <c r="BC568" s="427"/>
      <c r="BD568" s="427"/>
      <c r="BE568" s="427"/>
      <c r="BF568" s="427"/>
      <c r="BG568" s="427"/>
      <c r="BH568" s="427"/>
      <c r="BI568" s="427"/>
      <c r="BJ568" s="427"/>
      <c r="BK568" s="427"/>
      <c r="BL568" s="427"/>
      <c r="BM568" s="427"/>
      <c r="BN568" s="427"/>
      <c r="BO568" s="427"/>
      <c r="BP568" s="427"/>
    </row>
    <row r="569" spans="31:68" ht="11.25">
      <c r="AE569" s="427"/>
      <c r="AF569" s="427"/>
      <c r="AG569" s="440"/>
      <c r="AH569" s="427"/>
      <c r="AI569" s="427"/>
      <c r="AJ569" s="427"/>
      <c r="AK569" s="427"/>
      <c r="AL569" s="427"/>
      <c r="AM569" s="427"/>
      <c r="AN569" s="427"/>
      <c r="AO569" s="427"/>
      <c r="AP569" s="427"/>
      <c r="AQ569" s="427"/>
      <c r="AR569" s="427"/>
      <c r="AS569" s="427"/>
      <c r="AT569" s="427"/>
      <c r="AU569" s="427"/>
      <c r="AV569" s="427"/>
      <c r="AW569" s="427"/>
      <c r="AX569" s="427"/>
      <c r="AY569" s="427"/>
      <c r="AZ569" s="427"/>
      <c r="BA569" s="427"/>
      <c r="BB569" s="427"/>
      <c r="BC569" s="427"/>
      <c r="BD569" s="427"/>
      <c r="BE569" s="427"/>
      <c r="BF569" s="427"/>
      <c r="BG569" s="427"/>
      <c r="BH569" s="427"/>
      <c r="BI569" s="427"/>
      <c r="BJ569" s="427"/>
      <c r="BK569" s="427"/>
      <c r="BL569" s="427"/>
      <c r="BM569" s="427"/>
      <c r="BN569" s="427"/>
      <c r="BO569" s="427"/>
      <c r="BP569" s="427"/>
    </row>
    <row r="570" spans="31:68" ht="11.25">
      <c r="AE570" s="427"/>
      <c r="AF570" s="427"/>
      <c r="AG570" s="440"/>
      <c r="AH570" s="427"/>
      <c r="AI570" s="427"/>
      <c r="AJ570" s="427"/>
      <c r="AK570" s="427"/>
      <c r="AL570" s="427"/>
      <c r="AM570" s="427"/>
      <c r="AN570" s="427"/>
      <c r="AO570" s="427"/>
      <c r="AP570" s="427"/>
      <c r="AQ570" s="427"/>
      <c r="AR570" s="427"/>
      <c r="AS570" s="427"/>
      <c r="AT570" s="427"/>
      <c r="AU570" s="427"/>
      <c r="AV570" s="427"/>
      <c r="AW570" s="427"/>
      <c r="AX570" s="427"/>
      <c r="AY570" s="427"/>
      <c r="AZ570" s="427"/>
      <c r="BA570" s="427"/>
      <c r="BB570" s="427"/>
      <c r="BC570" s="427"/>
      <c r="BD570" s="427"/>
      <c r="BE570" s="427"/>
      <c r="BF570" s="427"/>
      <c r="BG570" s="427"/>
      <c r="BH570" s="427"/>
      <c r="BI570" s="427"/>
      <c r="BJ570" s="427"/>
      <c r="BK570" s="427"/>
      <c r="BL570" s="427"/>
      <c r="BM570" s="427"/>
      <c r="BN570" s="427"/>
      <c r="BO570" s="427"/>
      <c r="BP570" s="427"/>
    </row>
    <row r="571" spans="31:68" ht="11.25">
      <c r="AE571" s="427"/>
      <c r="AF571" s="427"/>
      <c r="AG571" s="440"/>
      <c r="AH571" s="427"/>
      <c r="AI571" s="427"/>
      <c r="AJ571" s="427"/>
      <c r="AK571" s="427"/>
      <c r="AL571" s="427"/>
      <c r="AM571" s="427"/>
      <c r="AN571" s="427"/>
      <c r="AO571" s="427"/>
      <c r="AP571" s="427"/>
      <c r="AQ571" s="427"/>
      <c r="AR571" s="427"/>
      <c r="AS571" s="427"/>
      <c r="AT571" s="427"/>
      <c r="AU571" s="427"/>
      <c r="AV571" s="427"/>
      <c r="AW571" s="427"/>
      <c r="AX571" s="427"/>
      <c r="AY571" s="427"/>
      <c r="AZ571" s="427"/>
      <c r="BA571" s="427"/>
      <c r="BB571" s="427"/>
      <c r="BC571" s="427"/>
      <c r="BD571" s="427"/>
      <c r="BE571" s="427"/>
      <c r="BF571" s="427"/>
      <c r="BG571" s="427"/>
      <c r="BH571" s="427"/>
      <c r="BI571" s="427"/>
      <c r="BJ571" s="427"/>
      <c r="BK571" s="427"/>
      <c r="BL571" s="427"/>
      <c r="BM571" s="427"/>
      <c r="BN571" s="427"/>
      <c r="BO571" s="427"/>
      <c r="BP571" s="427"/>
    </row>
    <row r="572" spans="31:68" ht="11.25">
      <c r="AE572" s="427"/>
      <c r="AF572" s="427"/>
      <c r="AG572" s="440"/>
      <c r="AH572" s="427"/>
      <c r="AI572" s="427"/>
      <c r="AJ572" s="427"/>
      <c r="AK572" s="427"/>
      <c r="AL572" s="427"/>
      <c r="AM572" s="427"/>
      <c r="AN572" s="427"/>
      <c r="AO572" s="427"/>
      <c r="AP572" s="427"/>
      <c r="AQ572" s="427"/>
      <c r="AR572" s="427"/>
      <c r="AS572" s="427"/>
      <c r="AT572" s="427"/>
      <c r="AU572" s="427"/>
      <c r="AV572" s="427"/>
      <c r="AW572" s="427"/>
      <c r="AX572" s="427"/>
      <c r="AY572" s="427"/>
      <c r="AZ572" s="427"/>
      <c r="BA572" s="427"/>
      <c r="BB572" s="427"/>
      <c r="BC572" s="427"/>
      <c r="BD572" s="427"/>
      <c r="BE572" s="427"/>
      <c r="BF572" s="427"/>
      <c r="BG572" s="427"/>
      <c r="BH572" s="427"/>
      <c r="BI572" s="427"/>
      <c r="BJ572" s="427"/>
      <c r="BK572" s="427"/>
      <c r="BL572" s="427"/>
      <c r="BM572" s="427"/>
      <c r="BN572" s="427"/>
      <c r="BO572" s="427"/>
      <c r="BP572" s="427"/>
    </row>
    <row r="573" spans="31:68" ht="11.25">
      <c r="AE573" s="427"/>
      <c r="AF573" s="427"/>
      <c r="AG573" s="440"/>
      <c r="AH573" s="427"/>
      <c r="AI573" s="427"/>
      <c r="AJ573" s="427"/>
      <c r="AK573" s="427"/>
      <c r="AL573" s="427"/>
      <c r="AM573" s="427"/>
      <c r="AN573" s="427"/>
      <c r="AO573" s="427"/>
      <c r="AP573" s="427"/>
      <c r="AQ573" s="427"/>
      <c r="AR573" s="427"/>
      <c r="AS573" s="427"/>
      <c r="AT573" s="427"/>
      <c r="AU573" s="427"/>
      <c r="AV573" s="427"/>
      <c r="AW573" s="427"/>
      <c r="AX573" s="427"/>
      <c r="AY573" s="427"/>
      <c r="AZ573" s="427"/>
      <c r="BA573" s="427"/>
      <c r="BB573" s="427"/>
      <c r="BC573" s="427"/>
      <c r="BD573" s="427"/>
      <c r="BE573" s="427"/>
      <c r="BF573" s="427"/>
      <c r="BG573" s="427"/>
      <c r="BH573" s="427"/>
      <c r="BI573" s="427"/>
      <c r="BJ573" s="427"/>
      <c r="BK573" s="427"/>
      <c r="BL573" s="427"/>
      <c r="BM573" s="427"/>
      <c r="BN573" s="427"/>
      <c r="BO573" s="427"/>
      <c r="BP573" s="427"/>
    </row>
    <row r="574" spans="31:68" ht="11.25">
      <c r="AE574" s="427"/>
      <c r="AF574" s="427"/>
      <c r="AG574" s="440"/>
      <c r="AH574" s="427"/>
      <c r="AI574" s="427"/>
      <c r="AJ574" s="427"/>
      <c r="AK574" s="427"/>
      <c r="AL574" s="427"/>
      <c r="AM574" s="427"/>
      <c r="AN574" s="427"/>
      <c r="AO574" s="427"/>
      <c r="AP574" s="427"/>
      <c r="AQ574" s="427"/>
      <c r="AR574" s="427"/>
      <c r="AS574" s="427"/>
      <c r="AT574" s="427"/>
      <c r="AU574" s="427"/>
      <c r="AV574" s="427"/>
      <c r="AW574" s="427"/>
      <c r="AX574" s="427"/>
      <c r="AY574" s="427"/>
      <c r="AZ574" s="427"/>
      <c r="BA574" s="427"/>
      <c r="BB574" s="427"/>
      <c r="BC574" s="427"/>
      <c r="BD574" s="427"/>
      <c r="BE574" s="427"/>
      <c r="BF574" s="427"/>
      <c r="BG574" s="427"/>
      <c r="BH574" s="427"/>
      <c r="BI574" s="427"/>
      <c r="BJ574" s="427"/>
      <c r="BK574" s="427"/>
      <c r="BL574" s="427"/>
      <c r="BM574" s="427"/>
      <c r="BN574" s="427"/>
      <c r="BO574" s="427"/>
      <c r="BP574" s="427"/>
    </row>
    <row r="575" spans="31:68" ht="11.25">
      <c r="AE575" s="427"/>
      <c r="AF575" s="427"/>
      <c r="AG575" s="440"/>
      <c r="AH575" s="427"/>
      <c r="AI575" s="427"/>
      <c r="AJ575" s="427"/>
      <c r="AK575" s="427"/>
      <c r="AL575" s="427"/>
      <c r="AM575" s="427"/>
      <c r="AN575" s="427"/>
      <c r="AO575" s="427"/>
      <c r="AP575" s="427"/>
      <c r="AQ575" s="427"/>
      <c r="AR575" s="427"/>
      <c r="AS575" s="427"/>
      <c r="AT575" s="427"/>
      <c r="AU575" s="427"/>
      <c r="AV575" s="427"/>
      <c r="AW575" s="427"/>
      <c r="AX575" s="427"/>
      <c r="AY575" s="427"/>
      <c r="AZ575" s="427"/>
      <c r="BA575" s="427"/>
      <c r="BB575" s="427"/>
      <c r="BC575" s="427"/>
      <c r="BD575" s="427"/>
      <c r="BE575" s="427"/>
      <c r="BF575" s="427"/>
      <c r="BG575" s="427"/>
      <c r="BH575" s="427"/>
      <c r="BI575" s="427"/>
      <c r="BJ575" s="427"/>
      <c r="BK575" s="427"/>
      <c r="BL575" s="427"/>
      <c r="BM575" s="427"/>
      <c r="BN575" s="427"/>
      <c r="BO575" s="427"/>
      <c r="BP575" s="427"/>
    </row>
    <row r="576" spans="31:68" ht="11.25">
      <c r="AE576" s="427"/>
      <c r="AF576" s="427"/>
      <c r="AG576" s="440"/>
      <c r="AH576" s="427"/>
      <c r="AI576" s="427"/>
      <c r="AJ576" s="427"/>
      <c r="AK576" s="427"/>
      <c r="AL576" s="427"/>
      <c r="AM576" s="427"/>
      <c r="AN576" s="427"/>
      <c r="AO576" s="427"/>
      <c r="AP576" s="427"/>
      <c r="AQ576" s="427"/>
      <c r="AR576" s="427"/>
      <c r="AS576" s="427"/>
      <c r="AT576" s="427"/>
      <c r="AU576" s="427"/>
      <c r="AV576" s="427"/>
      <c r="AW576" s="427"/>
      <c r="AX576" s="427"/>
      <c r="AY576" s="427"/>
      <c r="AZ576" s="427"/>
      <c r="BA576" s="427"/>
      <c r="BB576" s="427"/>
      <c r="BC576" s="427"/>
      <c r="BD576" s="427"/>
      <c r="BE576" s="427"/>
      <c r="BF576" s="427"/>
      <c r="BG576" s="427"/>
      <c r="BH576" s="427"/>
      <c r="BI576" s="427"/>
      <c r="BJ576" s="427"/>
      <c r="BK576" s="427"/>
      <c r="BL576" s="427"/>
      <c r="BM576" s="427"/>
      <c r="BN576" s="427"/>
      <c r="BO576" s="427"/>
      <c r="BP576" s="427"/>
    </row>
    <row r="577" spans="31:68" ht="11.25">
      <c r="AE577" s="427"/>
      <c r="AF577" s="427"/>
      <c r="AG577" s="440"/>
      <c r="AH577" s="427"/>
      <c r="AI577" s="427"/>
      <c r="AJ577" s="427"/>
      <c r="AK577" s="427"/>
      <c r="AL577" s="427"/>
      <c r="AM577" s="427"/>
      <c r="AN577" s="427"/>
      <c r="AO577" s="427"/>
      <c r="AP577" s="427"/>
      <c r="AQ577" s="427"/>
      <c r="AR577" s="427"/>
      <c r="AS577" s="427"/>
      <c r="AT577" s="427"/>
      <c r="AU577" s="427"/>
      <c r="AV577" s="427"/>
      <c r="AW577" s="427"/>
      <c r="AX577" s="427"/>
      <c r="AY577" s="427"/>
      <c r="AZ577" s="427"/>
      <c r="BA577" s="427"/>
      <c r="BB577" s="427"/>
      <c r="BC577" s="427"/>
      <c r="BD577" s="427"/>
      <c r="BE577" s="427"/>
      <c r="BF577" s="427"/>
      <c r="BG577" s="427"/>
      <c r="BH577" s="427"/>
      <c r="BI577" s="427"/>
      <c r="BJ577" s="427"/>
      <c r="BK577" s="427"/>
      <c r="BL577" s="427"/>
      <c r="BM577" s="427"/>
      <c r="BN577" s="427"/>
      <c r="BO577" s="427"/>
      <c r="BP577" s="427"/>
    </row>
    <row r="578" spans="31:68" ht="11.25">
      <c r="AE578" s="427"/>
      <c r="AF578" s="427"/>
      <c r="AG578" s="440"/>
      <c r="AH578" s="427"/>
      <c r="AI578" s="427"/>
      <c r="AJ578" s="427"/>
      <c r="AK578" s="427"/>
      <c r="AL578" s="427"/>
      <c r="AM578" s="427"/>
      <c r="AN578" s="427"/>
      <c r="AO578" s="427"/>
      <c r="AP578" s="427"/>
      <c r="AQ578" s="427"/>
      <c r="AR578" s="427"/>
      <c r="AS578" s="427"/>
      <c r="AT578" s="427"/>
      <c r="AU578" s="427"/>
      <c r="AV578" s="427"/>
      <c r="AW578" s="427"/>
      <c r="AX578" s="427"/>
      <c r="AY578" s="427"/>
      <c r="AZ578" s="427"/>
      <c r="BA578" s="427"/>
      <c r="BB578" s="427"/>
      <c r="BC578" s="427"/>
      <c r="BD578" s="427"/>
      <c r="BE578" s="427"/>
      <c r="BF578" s="427"/>
      <c r="BG578" s="427"/>
      <c r="BH578" s="427"/>
      <c r="BI578" s="427"/>
      <c r="BJ578" s="427"/>
      <c r="BK578" s="427"/>
      <c r="BL578" s="427"/>
      <c r="BM578" s="427"/>
      <c r="BN578" s="427"/>
      <c r="BO578" s="427"/>
      <c r="BP578" s="427"/>
    </row>
    <row r="579" spans="31:68" ht="11.25">
      <c r="AE579" s="427"/>
      <c r="AF579" s="427"/>
      <c r="AG579" s="440"/>
      <c r="AH579" s="427"/>
      <c r="AI579" s="427"/>
      <c r="AJ579" s="427"/>
      <c r="AK579" s="427"/>
      <c r="AL579" s="427"/>
      <c r="AM579" s="427"/>
      <c r="AN579" s="427"/>
      <c r="AO579" s="427"/>
      <c r="AP579" s="427"/>
      <c r="AQ579" s="427"/>
      <c r="AR579" s="427"/>
      <c r="AS579" s="427"/>
      <c r="AT579" s="427"/>
      <c r="AU579" s="427"/>
      <c r="AV579" s="427"/>
      <c r="AW579" s="427"/>
      <c r="AX579" s="427"/>
      <c r="AY579" s="427"/>
      <c r="AZ579" s="427"/>
      <c r="BA579" s="427"/>
      <c r="BB579" s="427"/>
      <c r="BC579" s="427"/>
      <c r="BD579" s="427"/>
      <c r="BE579" s="427"/>
      <c r="BF579" s="427"/>
      <c r="BG579" s="427"/>
      <c r="BH579" s="427"/>
      <c r="BI579" s="427"/>
      <c r="BJ579" s="427"/>
      <c r="BK579" s="427"/>
      <c r="BL579" s="427"/>
      <c r="BM579" s="427"/>
      <c r="BN579" s="427"/>
      <c r="BO579" s="427"/>
      <c r="BP579" s="427"/>
    </row>
    <row r="580" spans="31:68" ht="11.25">
      <c r="AE580" s="427"/>
      <c r="AF580" s="427"/>
      <c r="AG580" s="440"/>
      <c r="AH580" s="427"/>
      <c r="AI580" s="427"/>
      <c r="AJ580" s="427"/>
      <c r="AK580" s="427"/>
      <c r="AL580" s="427"/>
      <c r="AM580" s="427"/>
      <c r="AN580" s="427"/>
      <c r="AO580" s="427"/>
      <c r="AP580" s="427"/>
      <c r="AQ580" s="427"/>
      <c r="AR580" s="427"/>
      <c r="AS580" s="427"/>
      <c r="AT580" s="427"/>
      <c r="AU580" s="427"/>
      <c r="AV580" s="427"/>
      <c r="AW580" s="427"/>
      <c r="AX580" s="427"/>
      <c r="AY580" s="427"/>
      <c r="AZ580" s="427"/>
      <c r="BA580" s="427"/>
      <c r="BB580" s="427"/>
      <c r="BC580" s="427"/>
      <c r="BD580" s="427"/>
      <c r="BE580" s="427"/>
      <c r="BF580" s="427"/>
      <c r="BG580" s="427"/>
      <c r="BH580" s="427"/>
      <c r="BI580" s="427"/>
      <c r="BJ580" s="427"/>
      <c r="BK580" s="427"/>
      <c r="BL580" s="427"/>
      <c r="BM580" s="427"/>
      <c r="BN580" s="427"/>
      <c r="BO580" s="427"/>
      <c r="BP580" s="427"/>
    </row>
    <row r="581" spans="31:68" ht="11.25">
      <c r="AE581" s="427"/>
      <c r="AF581" s="427"/>
      <c r="AG581" s="440"/>
      <c r="AH581" s="427"/>
      <c r="AI581" s="427"/>
      <c r="AJ581" s="427"/>
      <c r="AK581" s="427"/>
      <c r="AL581" s="427"/>
      <c r="AM581" s="427"/>
      <c r="AN581" s="427"/>
      <c r="AO581" s="427"/>
      <c r="AP581" s="427"/>
      <c r="AQ581" s="427"/>
      <c r="AR581" s="427"/>
      <c r="AS581" s="427"/>
      <c r="AT581" s="427"/>
      <c r="AU581" s="427"/>
      <c r="AV581" s="427"/>
      <c r="AW581" s="427"/>
      <c r="AX581" s="427"/>
      <c r="AY581" s="427"/>
      <c r="AZ581" s="427"/>
      <c r="BA581" s="427"/>
      <c r="BB581" s="427"/>
      <c r="BC581" s="427"/>
      <c r="BD581" s="427"/>
      <c r="BE581" s="427"/>
      <c r="BF581" s="427"/>
      <c r="BG581" s="427"/>
      <c r="BH581" s="427"/>
      <c r="BI581" s="427"/>
      <c r="BJ581" s="427"/>
      <c r="BK581" s="427"/>
      <c r="BL581" s="427"/>
      <c r="BM581" s="427"/>
      <c r="BN581" s="427"/>
      <c r="BO581" s="427"/>
      <c r="BP581" s="427"/>
    </row>
    <row r="582" spans="31:68" ht="11.25">
      <c r="AE582" s="427"/>
      <c r="AF582" s="427"/>
      <c r="AG582" s="440"/>
      <c r="AH582" s="427"/>
      <c r="AI582" s="427"/>
      <c r="AJ582" s="427"/>
      <c r="AK582" s="427"/>
      <c r="AL582" s="427"/>
      <c r="AM582" s="427"/>
      <c r="AN582" s="427"/>
      <c r="AO582" s="427"/>
      <c r="AP582" s="427"/>
      <c r="AQ582" s="427"/>
      <c r="AR582" s="427"/>
      <c r="AS582" s="427"/>
      <c r="AT582" s="427"/>
      <c r="AU582" s="427"/>
      <c r="AV582" s="427"/>
      <c r="AW582" s="427"/>
      <c r="AX582" s="427"/>
      <c r="AY582" s="427"/>
      <c r="AZ582" s="427"/>
      <c r="BA582" s="427"/>
      <c r="BB582" s="427"/>
      <c r="BC582" s="427"/>
      <c r="BD582" s="427"/>
      <c r="BE582" s="427"/>
      <c r="BF582" s="427"/>
      <c r="BG582" s="427"/>
      <c r="BH582" s="427"/>
      <c r="BI582" s="427"/>
      <c r="BJ582" s="427"/>
      <c r="BK582" s="427"/>
      <c r="BL582" s="427"/>
      <c r="BM582" s="427"/>
      <c r="BN582" s="427"/>
      <c r="BO582" s="427"/>
      <c r="BP582" s="427"/>
    </row>
    <row r="583" spans="31:68" ht="11.25">
      <c r="AE583" s="427"/>
      <c r="AF583" s="427"/>
      <c r="AG583" s="440"/>
      <c r="AH583" s="427"/>
      <c r="AI583" s="427"/>
      <c r="AJ583" s="427"/>
      <c r="AK583" s="427"/>
      <c r="AL583" s="427"/>
      <c r="AM583" s="427"/>
      <c r="AN583" s="427"/>
      <c r="AO583" s="427"/>
      <c r="AP583" s="427"/>
      <c r="AQ583" s="427"/>
      <c r="AR583" s="427"/>
      <c r="AS583" s="427"/>
      <c r="AT583" s="427"/>
      <c r="AU583" s="427"/>
      <c r="AV583" s="427"/>
      <c r="AW583" s="427"/>
      <c r="AX583" s="427"/>
      <c r="AY583" s="427"/>
      <c r="AZ583" s="427"/>
      <c r="BA583" s="427"/>
      <c r="BB583" s="427"/>
      <c r="BC583" s="427"/>
      <c r="BD583" s="427"/>
      <c r="BE583" s="427"/>
      <c r="BF583" s="427"/>
      <c r="BG583" s="427"/>
      <c r="BH583" s="427"/>
      <c r="BI583" s="427"/>
      <c r="BJ583" s="427"/>
      <c r="BK583" s="427"/>
      <c r="BL583" s="427"/>
      <c r="BM583" s="427"/>
      <c r="BN583" s="427"/>
      <c r="BO583" s="427"/>
      <c r="BP583" s="427"/>
    </row>
    <row r="584" spans="31:68" ht="11.25">
      <c r="AE584" s="427"/>
      <c r="AF584" s="427"/>
      <c r="AG584" s="440"/>
      <c r="AH584" s="427"/>
      <c r="AI584" s="427"/>
      <c r="AJ584" s="427"/>
      <c r="AK584" s="427"/>
      <c r="AL584" s="427"/>
      <c r="AM584" s="427"/>
      <c r="AN584" s="427"/>
      <c r="AO584" s="427"/>
      <c r="AP584" s="427"/>
      <c r="AQ584" s="427"/>
      <c r="AR584" s="427"/>
      <c r="AS584" s="427"/>
      <c r="AT584" s="427"/>
      <c r="AU584" s="427"/>
      <c r="AV584" s="427"/>
      <c r="AW584" s="427"/>
      <c r="AX584" s="427"/>
      <c r="AY584" s="427"/>
      <c r="AZ584" s="427"/>
      <c r="BA584" s="427"/>
      <c r="BB584" s="427"/>
      <c r="BC584" s="427"/>
      <c r="BD584" s="427"/>
      <c r="BE584" s="427"/>
      <c r="BF584" s="427"/>
      <c r="BG584" s="427"/>
      <c r="BH584" s="427"/>
      <c r="BI584" s="427"/>
      <c r="BJ584" s="427"/>
      <c r="BK584" s="427"/>
      <c r="BL584" s="427"/>
      <c r="BM584" s="427"/>
      <c r="BN584" s="427"/>
      <c r="BO584" s="427"/>
      <c r="BP584" s="427"/>
    </row>
    <row r="585" spans="31:68" ht="11.25">
      <c r="AE585" s="427"/>
      <c r="AF585" s="427"/>
      <c r="AG585" s="440"/>
      <c r="AH585" s="427"/>
      <c r="AI585" s="427"/>
      <c r="AJ585" s="427"/>
      <c r="AK585" s="427"/>
      <c r="AL585" s="427"/>
      <c r="AM585" s="427"/>
      <c r="AN585" s="427"/>
      <c r="AO585" s="427"/>
      <c r="AP585" s="427"/>
      <c r="AQ585" s="427"/>
      <c r="AR585" s="427"/>
      <c r="AS585" s="427"/>
      <c r="AT585" s="427"/>
      <c r="AU585" s="427"/>
      <c r="AV585" s="427"/>
      <c r="AW585" s="427"/>
      <c r="AX585" s="427"/>
      <c r="AY585" s="427"/>
      <c r="AZ585" s="427"/>
      <c r="BA585" s="427"/>
      <c r="BB585" s="427"/>
      <c r="BC585" s="427"/>
      <c r="BD585" s="427"/>
      <c r="BE585" s="427"/>
      <c r="BF585" s="427"/>
      <c r="BG585" s="427"/>
      <c r="BH585" s="427"/>
      <c r="BI585" s="427"/>
      <c r="BJ585" s="427"/>
      <c r="BK585" s="427"/>
      <c r="BL585" s="427"/>
      <c r="BM585" s="427"/>
      <c r="BN585" s="427"/>
      <c r="BO585" s="427"/>
      <c r="BP585" s="427"/>
    </row>
    <row r="586" spans="31:68" ht="11.25">
      <c r="AE586" s="427"/>
      <c r="AF586" s="427"/>
      <c r="AG586" s="440"/>
      <c r="AH586" s="427"/>
      <c r="AI586" s="427"/>
      <c r="AJ586" s="427"/>
      <c r="AK586" s="427"/>
      <c r="AL586" s="427"/>
      <c r="AM586" s="427"/>
      <c r="AN586" s="427"/>
      <c r="AO586" s="427"/>
      <c r="AP586" s="427"/>
      <c r="AQ586" s="427"/>
      <c r="AR586" s="427"/>
      <c r="AS586" s="427"/>
      <c r="AT586" s="427"/>
      <c r="AU586" s="427"/>
      <c r="AV586" s="427"/>
      <c r="AW586" s="427"/>
      <c r="AX586" s="427"/>
      <c r="AY586" s="427"/>
      <c r="AZ586" s="427"/>
      <c r="BA586" s="427"/>
      <c r="BB586" s="427"/>
      <c r="BC586" s="427"/>
      <c r="BD586" s="427"/>
      <c r="BE586" s="427"/>
      <c r="BF586" s="427"/>
      <c r="BG586" s="427"/>
      <c r="BH586" s="427"/>
      <c r="BI586" s="427"/>
      <c r="BJ586" s="427"/>
      <c r="BK586" s="427"/>
      <c r="BL586" s="427"/>
      <c r="BM586" s="427"/>
      <c r="BN586" s="427"/>
      <c r="BO586" s="427"/>
      <c r="BP586" s="427"/>
    </row>
    <row r="587" spans="31:68" ht="11.25">
      <c r="AE587" s="427"/>
      <c r="AF587" s="427"/>
      <c r="AG587" s="440"/>
      <c r="AH587" s="427"/>
      <c r="AI587" s="427"/>
      <c r="AJ587" s="427"/>
      <c r="AK587" s="427"/>
      <c r="AL587" s="427"/>
      <c r="AM587" s="427"/>
      <c r="AN587" s="427"/>
      <c r="AO587" s="427"/>
      <c r="AP587" s="427"/>
      <c r="AQ587" s="427"/>
      <c r="AR587" s="427"/>
      <c r="AS587" s="427"/>
      <c r="AT587" s="427"/>
      <c r="AU587" s="427"/>
      <c r="AV587" s="427"/>
      <c r="AW587" s="427"/>
      <c r="AX587" s="427"/>
      <c r="AY587" s="427"/>
      <c r="AZ587" s="427"/>
      <c r="BA587" s="427"/>
      <c r="BB587" s="427"/>
      <c r="BC587" s="427"/>
      <c r="BD587" s="427"/>
      <c r="BE587" s="427"/>
      <c r="BF587" s="427"/>
      <c r="BG587" s="427"/>
      <c r="BH587" s="427"/>
      <c r="BI587" s="427"/>
      <c r="BJ587" s="427"/>
      <c r="BK587" s="427"/>
      <c r="BL587" s="427"/>
      <c r="BM587" s="427"/>
      <c r="BN587" s="427"/>
      <c r="BO587" s="427"/>
      <c r="BP587" s="427"/>
    </row>
    <row r="588" spans="31:68" ht="11.25">
      <c r="AE588" s="427"/>
      <c r="AF588" s="427"/>
      <c r="AG588" s="440"/>
      <c r="AH588" s="427"/>
      <c r="AI588" s="427"/>
      <c r="AJ588" s="427"/>
      <c r="AK588" s="427"/>
      <c r="AL588" s="427"/>
      <c r="AM588" s="427"/>
      <c r="AN588" s="427"/>
      <c r="AO588" s="427"/>
      <c r="AP588" s="427"/>
      <c r="AQ588" s="427"/>
      <c r="AR588" s="427"/>
      <c r="AS588" s="427"/>
      <c r="AT588" s="427"/>
      <c r="AU588" s="427"/>
      <c r="AV588" s="427"/>
      <c r="AW588" s="427"/>
      <c r="AX588" s="427"/>
      <c r="AY588" s="427"/>
      <c r="AZ588" s="427"/>
      <c r="BA588" s="427"/>
      <c r="BB588" s="427"/>
      <c r="BC588" s="427"/>
      <c r="BD588" s="427"/>
      <c r="BE588" s="427"/>
      <c r="BF588" s="427"/>
      <c r="BG588" s="427"/>
      <c r="BH588" s="427"/>
      <c r="BI588" s="427"/>
      <c r="BJ588" s="427"/>
      <c r="BK588" s="427"/>
      <c r="BL588" s="427"/>
      <c r="BM588" s="427"/>
      <c r="BN588" s="427"/>
      <c r="BO588" s="427"/>
      <c r="BP588" s="427"/>
    </row>
    <row r="589" spans="31:68" ht="11.25">
      <c r="AE589" s="427"/>
      <c r="AF589" s="427"/>
      <c r="AG589" s="440"/>
      <c r="AH589" s="427"/>
      <c r="AI589" s="427"/>
      <c r="AJ589" s="427"/>
      <c r="AK589" s="427"/>
      <c r="AL589" s="427"/>
      <c r="AM589" s="427"/>
      <c r="AN589" s="427"/>
      <c r="AO589" s="427"/>
      <c r="AP589" s="427"/>
      <c r="AQ589" s="427"/>
      <c r="AR589" s="427"/>
      <c r="AS589" s="427"/>
      <c r="AT589" s="427"/>
      <c r="AU589" s="427"/>
      <c r="AV589" s="427"/>
      <c r="AW589" s="427"/>
      <c r="AX589" s="427"/>
      <c r="AY589" s="427"/>
      <c r="AZ589" s="427"/>
      <c r="BA589" s="427"/>
      <c r="BB589" s="427"/>
      <c r="BC589" s="427"/>
      <c r="BD589" s="427"/>
      <c r="BE589" s="427"/>
      <c r="BF589" s="427"/>
      <c r="BG589" s="427"/>
      <c r="BH589" s="427"/>
      <c r="BI589" s="427"/>
      <c r="BJ589" s="427"/>
      <c r="BK589" s="427"/>
      <c r="BL589" s="427"/>
      <c r="BM589" s="427"/>
      <c r="BN589" s="427"/>
      <c r="BO589" s="427"/>
      <c r="BP589" s="427"/>
    </row>
    <row r="590" spans="31:68" ht="11.25">
      <c r="AE590" s="427"/>
      <c r="AF590" s="427"/>
      <c r="AG590" s="440"/>
      <c r="AH590" s="427"/>
      <c r="AI590" s="427"/>
      <c r="AJ590" s="427"/>
      <c r="AK590" s="427"/>
      <c r="AL590" s="427"/>
      <c r="AM590" s="427"/>
      <c r="AN590" s="427"/>
      <c r="AO590" s="427"/>
      <c r="AP590" s="427"/>
      <c r="AQ590" s="427"/>
      <c r="AR590" s="427"/>
      <c r="AS590" s="427"/>
      <c r="AT590" s="427"/>
      <c r="AU590" s="427"/>
      <c r="AV590" s="427"/>
      <c r="AW590" s="427"/>
      <c r="AX590" s="427"/>
      <c r="AY590" s="427"/>
      <c r="AZ590" s="427"/>
      <c r="BA590" s="427"/>
      <c r="BB590" s="427"/>
      <c r="BC590" s="427"/>
      <c r="BD590" s="427"/>
      <c r="BE590" s="427"/>
      <c r="BF590" s="427"/>
      <c r="BG590" s="427"/>
      <c r="BH590" s="427"/>
      <c r="BI590" s="427"/>
      <c r="BJ590" s="427"/>
      <c r="BK590" s="427"/>
      <c r="BL590" s="427"/>
      <c r="BM590" s="427"/>
      <c r="BN590" s="427"/>
      <c r="BO590" s="427"/>
      <c r="BP590" s="427"/>
    </row>
    <row r="591" spans="31:68" ht="11.25">
      <c r="AE591" s="427"/>
      <c r="AF591" s="427"/>
      <c r="AG591" s="440"/>
      <c r="AH591" s="427"/>
      <c r="AI591" s="427"/>
      <c r="AJ591" s="427"/>
      <c r="AK591" s="427"/>
      <c r="AL591" s="427"/>
      <c r="AM591" s="427"/>
      <c r="AN591" s="427"/>
      <c r="AO591" s="427"/>
      <c r="AP591" s="427"/>
      <c r="AQ591" s="427"/>
      <c r="AR591" s="427"/>
      <c r="AS591" s="427"/>
      <c r="AT591" s="427"/>
      <c r="AU591" s="427"/>
      <c r="AV591" s="427"/>
      <c r="AW591" s="427"/>
      <c r="AX591" s="427"/>
      <c r="AY591" s="427"/>
      <c r="AZ591" s="427"/>
      <c r="BA591" s="427"/>
      <c r="BB591" s="427"/>
      <c r="BC591" s="427"/>
      <c r="BD591" s="427"/>
      <c r="BE591" s="427"/>
      <c r="BF591" s="427"/>
      <c r="BG591" s="427"/>
      <c r="BH591" s="427"/>
      <c r="BI591" s="427"/>
      <c r="BJ591" s="427"/>
      <c r="BK591" s="427"/>
      <c r="BL591" s="427"/>
      <c r="BM591" s="427"/>
      <c r="BN591" s="427"/>
      <c r="BO591" s="427"/>
      <c r="BP591" s="427"/>
    </row>
    <row r="592" spans="31:68" ht="11.25">
      <c r="AE592" s="427"/>
      <c r="AF592" s="427"/>
      <c r="AG592" s="440"/>
      <c r="AH592" s="427"/>
      <c r="AI592" s="427"/>
      <c r="AJ592" s="427"/>
      <c r="AK592" s="427"/>
      <c r="AL592" s="427"/>
      <c r="AM592" s="427"/>
      <c r="AN592" s="427"/>
      <c r="AO592" s="427"/>
      <c r="AP592" s="427"/>
      <c r="AQ592" s="427"/>
      <c r="AR592" s="427"/>
      <c r="AS592" s="427"/>
      <c r="AT592" s="427"/>
      <c r="AU592" s="427"/>
      <c r="AV592" s="427"/>
      <c r="AW592" s="427"/>
      <c r="AX592" s="427"/>
      <c r="AY592" s="427"/>
      <c r="AZ592" s="427"/>
      <c r="BA592" s="427"/>
      <c r="BB592" s="427"/>
      <c r="BC592" s="427"/>
      <c r="BD592" s="427"/>
      <c r="BE592" s="427"/>
      <c r="BF592" s="427"/>
      <c r="BG592" s="427"/>
      <c r="BH592" s="427"/>
      <c r="BI592" s="427"/>
      <c r="BJ592" s="427"/>
      <c r="BK592" s="427"/>
      <c r="BL592" s="427"/>
      <c r="BM592" s="427"/>
      <c r="BN592" s="427"/>
      <c r="BO592" s="427"/>
      <c r="BP592" s="427"/>
    </row>
    <row r="593" spans="31:68" ht="11.25">
      <c r="AE593" s="427"/>
      <c r="AF593" s="427"/>
      <c r="AG593" s="440"/>
      <c r="AH593" s="427"/>
      <c r="AI593" s="427"/>
      <c r="AJ593" s="427"/>
      <c r="AK593" s="427"/>
      <c r="AL593" s="427"/>
      <c r="AM593" s="427"/>
      <c r="AN593" s="427"/>
      <c r="AO593" s="427"/>
      <c r="AP593" s="427"/>
      <c r="AQ593" s="427"/>
      <c r="AR593" s="427"/>
      <c r="AS593" s="427"/>
      <c r="AT593" s="427"/>
      <c r="AU593" s="427"/>
      <c r="AV593" s="427"/>
      <c r="AW593" s="427"/>
      <c r="AX593" s="427"/>
      <c r="AY593" s="427"/>
      <c r="AZ593" s="427"/>
      <c r="BA593" s="427"/>
      <c r="BB593" s="427"/>
      <c r="BC593" s="427"/>
      <c r="BD593" s="427"/>
      <c r="BE593" s="427"/>
      <c r="BF593" s="427"/>
      <c r="BG593" s="427"/>
      <c r="BH593" s="427"/>
      <c r="BI593" s="427"/>
      <c r="BJ593" s="427"/>
      <c r="BK593" s="427"/>
      <c r="BL593" s="427"/>
      <c r="BM593" s="427"/>
      <c r="BN593" s="427"/>
      <c r="BO593" s="427"/>
      <c r="BP593" s="427"/>
    </row>
    <row r="594" spans="31:68" ht="11.25">
      <c r="AE594" s="427"/>
      <c r="AF594" s="427"/>
      <c r="AG594" s="440"/>
      <c r="AH594" s="427"/>
      <c r="AI594" s="427"/>
      <c r="AJ594" s="427"/>
      <c r="AK594" s="427"/>
      <c r="AL594" s="427"/>
      <c r="AM594" s="427"/>
      <c r="AN594" s="427"/>
      <c r="AO594" s="427"/>
      <c r="AP594" s="427"/>
      <c r="AQ594" s="427"/>
      <c r="AR594" s="427"/>
      <c r="AS594" s="427"/>
      <c r="AT594" s="427"/>
      <c r="AU594" s="427"/>
      <c r="AV594" s="427"/>
      <c r="AW594" s="427"/>
      <c r="AX594" s="427"/>
      <c r="AY594" s="427"/>
      <c r="AZ594" s="427"/>
      <c r="BA594" s="427"/>
      <c r="BB594" s="427"/>
      <c r="BC594" s="427"/>
      <c r="BD594" s="427"/>
      <c r="BE594" s="427"/>
      <c r="BF594" s="427"/>
      <c r="BG594" s="427"/>
      <c r="BH594" s="427"/>
      <c r="BI594" s="427"/>
      <c r="BJ594" s="427"/>
      <c r="BK594" s="427"/>
      <c r="BL594" s="427"/>
      <c r="BM594" s="427"/>
      <c r="BN594" s="427"/>
      <c r="BO594" s="427"/>
      <c r="BP594" s="427"/>
    </row>
    <row r="595" spans="31:68" ht="11.25">
      <c r="AE595" s="427"/>
      <c r="AF595" s="427"/>
      <c r="AG595" s="440"/>
      <c r="AH595" s="427"/>
      <c r="AI595" s="427"/>
      <c r="AJ595" s="427"/>
      <c r="AK595" s="427"/>
      <c r="AL595" s="427"/>
      <c r="AM595" s="427"/>
      <c r="AN595" s="427"/>
      <c r="AO595" s="427"/>
      <c r="AP595" s="427"/>
      <c r="AQ595" s="427"/>
      <c r="AR595" s="427"/>
      <c r="AS595" s="427"/>
      <c r="AT595" s="427"/>
      <c r="AU595" s="427"/>
      <c r="AV595" s="427"/>
      <c r="AW595" s="427"/>
      <c r="AX595" s="427"/>
      <c r="AY595" s="427"/>
      <c r="AZ595" s="427"/>
      <c r="BA595" s="427"/>
      <c r="BB595" s="427"/>
      <c r="BC595" s="427"/>
      <c r="BD595" s="427"/>
      <c r="BE595" s="427"/>
      <c r="BF595" s="427"/>
      <c r="BG595" s="427"/>
      <c r="BH595" s="427"/>
      <c r="BI595" s="427"/>
      <c r="BJ595" s="427"/>
      <c r="BK595" s="427"/>
      <c r="BL595" s="427"/>
      <c r="BM595" s="427"/>
      <c r="BN595" s="427"/>
      <c r="BO595" s="427"/>
      <c r="BP595" s="427"/>
    </row>
    <row r="596" spans="31:68" ht="11.25">
      <c r="AE596" s="427"/>
      <c r="AF596" s="427"/>
      <c r="AG596" s="440"/>
      <c r="AH596" s="427"/>
      <c r="AI596" s="427"/>
      <c r="AJ596" s="427"/>
      <c r="AK596" s="427"/>
      <c r="AL596" s="427"/>
      <c r="AM596" s="427"/>
      <c r="AN596" s="427"/>
      <c r="AO596" s="427"/>
      <c r="AP596" s="427"/>
      <c r="AQ596" s="427"/>
      <c r="AR596" s="427"/>
      <c r="AS596" s="427"/>
      <c r="AT596" s="427"/>
      <c r="AU596" s="427"/>
      <c r="AV596" s="427"/>
      <c r="AW596" s="427"/>
      <c r="AX596" s="427"/>
      <c r="AY596" s="427"/>
      <c r="AZ596" s="427"/>
      <c r="BA596" s="427"/>
      <c r="BB596" s="427"/>
      <c r="BC596" s="427"/>
      <c r="BD596" s="427"/>
      <c r="BE596" s="427"/>
      <c r="BF596" s="427"/>
      <c r="BG596" s="427"/>
      <c r="BH596" s="427"/>
      <c r="BI596" s="427"/>
      <c r="BJ596" s="427"/>
      <c r="BK596" s="427"/>
      <c r="BL596" s="427"/>
      <c r="BM596" s="427"/>
      <c r="BN596" s="427"/>
      <c r="BO596" s="427"/>
      <c r="BP596" s="427"/>
    </row>
    <row r="597" spans="31:68" ht="11.25">
      <c r="AE597" s="427"/>
      <c r="AF597" s="427"/>
      <c r="AG597" s="440"/>
      <c r="AH597" s="427"/>
      <c r="AI597" s="427"/>
      <c r="AJ597" s="427"/>
      <c r="AK597" s="427"/>
      <c r="AL597" s="427"/>
      <c r="AM597" s="427"/>
      <c r="AN597" s="427"/>
      <c r="AO597" s="427"/>
      <c r="AP597" s="427"/>
      <c r="AQ597" s="427"/>
      <c r="AR597" s="427"/>
      <c r="AS597" s="427"/>
      <c r="AT597" s="427"/>
      <c r="AU597" s="427"/>
      <c r="AV597" s="427"/>
      <c r="AW597" s="427"/>
      <c r="AX597" s="427"/>
      <c r="AY597" s="427"/>
      <c r="AZ597" s="427"/>
      <c r="BA597" s="427"/>
      <c r="BB597" s="427"/>
      <c r="BC597" s="427"/>
      <c r="BD597" s="427"/>
      <c r="BE597" s="427"/>
      <c r="BF597" s="427"/>
      <c r="BG597" s="427"/>
      <c r="BH597" s="427"/>
      <c r="BI597" s="427"/>
      <c r="BJ597" s="427"/>
      <c r="BK597" s="427"/>
      <c r="BL597" s="427"/>
      <c r="BM597" s="427"/>
      <c r="BN597" s="427"/>
      <c r="BO597" s="427"/>
      <c r="BP597" s="427"/>
    </row>
    <row r="598" spans="31:68" ht="11.25">
      <c r="AE598" s="427"/>
      <c r="AF598" s="427"/>
      <c r="AG598" s="440"/>
      <c r="AH598" s="427"/>
      <c r="AI598" s="427"/>
      <c r="AJ598" s="427"/>
      <c r="AK598" s="427"/>
      <c r="AL598" s="427"/>
      <c r="AM598" s="427"/>
      <c r="AN598" s="427"/>
      <c r="AO598" s="427"/>
      <c r="AP598" s="427"/>
      <c r="AQ598" s="427"/>
      <c r="AR598" s="427"/>
      <c r="AS598" s="427"/>
      <c r="AT598" s="427"/>
      <c r="AU598" s="427"/>
      <c r="AV598" s="427"/>
      <c r="AW598" s="427"/>
      <c r="AX598" s="427"/>
      <c r="AY598" s="427"/>
      <c r="AZ598" s="427"/>
      <c r="BA598" s="427"/>
      <c r="BB598" s="427"/>
      <c r="BC598" s="427"/>
      <c r="BD598" s="427"/>
      <c r="BE598" s="427"/>
      <c r="BF598" s="427"/>
      <c r="BG598" s="427"/>
      <c r="BH598" s="427"/>
      <c r="BI598" s="427"/>
      <c r="BJ598" s="427"/>
      <c r="BK598" s="427"/>
      <c r="BL598" s="427"/>
      <c r="BM598" s="427"/>
      <c r="BN598" s="427"/>
      <c r="BO598" s="427"/>
      <c r="BP598" s="427"/>
    </row>
    <row r="599" spans="31:68" ht="11.25">
      <c r="AE599" s="427"/>
      <c r="AF599" s="427"/>
      <c r="AG599" s="440"/>
      <c r="AH599" s="427"/>
      <c r="AI599" s="427"/>
      <c r="AJ599" s="427"/>
      <c r="AK599" s="427"/>
      <c r="AL599" s="427"/>
      <c r="AM599" s="427"/>
      <c r="AN599" s="427"/>
      <c r="AO599" s="427"/>
      <c r="AP599" s="427"/>
      <c r="AQ599" s="427"/>
      <c r="AR599" s="427"/>
      <c r="AS599" s="427"/>
      <c r="AT599" s="427"/>
      <c r="AU599" s="427"/>
      <c r="AV599" s="427"/>
      <c r="AW599" s="427"/>
      <c r="AX599" s="427"/>
      <c r="AY599" s="427"/>
      <c r="AZ599" s="427"/>
      <c r="BA599" s="427"/>
      <c r="BB599" s="427"/>
      <c r="BC599" s="427"/>
      <c r="BD599" s="427"/>
      <c r="BE599" s="427"/>
      <c r="BF599" s="427"/>
      <c r="BG599" s="427"/>
      <c r="BH599" s="427"/>
      <c r="BI599" s="427"/>
      <c r="BJ599" s="427"/>
      <c r="BK599" s="427"/>
      <c r="BL599" s="427"/>
      <c r="BM599" s="427"/>
      <c r="BN599" s="427"/>
      <c r="BO599" s="427"/>
      <c r="BP599" s="427"/>
    </row>
    <row r="600" spans="31:68" ht="11.25">
      <c r="AE600" s="427"/>
      <c r="AF600" s="427"/>
      <c r="AG600" s="440"/>
      <c r="AH600" s="427"/>
      <c r="AI600" s="427"/>
      <c r="AJ600" s="427"/>
      <c r="AK600" s="427"/>
      <c r="AL600" s="427"/>
      <c r="AM600" s="427"/>
      <c r="AN600" s="427"/>
      <c r="AO600" s="427"/>
      <c r="AP600" s="427"/>
      <c r="AQ600" s="427"/>
      <c r="AR600" s="427"/>
      <c r="AS600" s="427"/>
      <c r="AT600" s="427"/>
      <c r="AU600" s="427"/>
      <c r="AV600" s="427"/>
      <c r="AW600" s="427"/>
      <c r="AX600" s="427"/>
      <c r="AY600" s="427"/>
      <c r="AZ600" s="427"/>
      <c r="BA600" s="427"/>
      <c r="BB600" s="427"/>
      <c r="BC600" s="427"/>
      <c r="BD600" s="427"/>
      <c r="BE600" s="427"/>
      <c r="BF600" s="427"/>
      <c r="BG600" s="427"/>
      <c r="BH600" s="427"/>
      <c r="BI600" s="427"/>
      <c r="BJ600" s="427"/>
      <c r="BK600" s="427"/>
      <c r="BL600" s="427"/>
      <c r="BM600" s="427"/>
      <c r="BN600" s="427"/>
      <c r="BO600" s="427"/>
      <c r="BP600" s="427"/>
    </row>
    <row r="601" spans="31:68" ht="11.25">
      <c r="AE601" s="427"/>
      <c r="AF601" s="427"/>
      <c r="AG601" s="440"/>
      <c r="AH601" s="427"/>
      <c r="AI601" s="427"/>
      <c r="AJ601" s="427"/>
      <c r="AK601" s="427"/>
      <c r="AL601" s="427"/>
      <c r="AM601" s="427"/>
      <c r="AN601" s="427"/>
      <c r="AO601" s="427"/>
      <c r="AP601" s="427"/>
      <c r="AQ601" s="427"/>
      <c r="AR601" s="427"/>
      <c r="AS601" s="427"/>
      <c r="AT601" s="427"/>
      <c r="AU601" s="427"/>
      <c r="AV601" s="427"/>
      <c r="AW601" s="427"/>
      <c r="AX601" s="427"/>
      <c r="AY601" s="427"/>
      <c r="AZ601" s="427"/>
      <c r="BA601" s="427"/>
      <c r="BB601" s="427"/>
      <c r="BC601" s="427"/>
      <c r="BD601" s="427"/>
      <c r="BE601" s="427"/>
      <c r="BF601" s="427"/>
      <c r="BG601" s="427"/>
      <c r="BH601" s="427"/>
      <c r="BI601" s="427"/>
      <c r="BJ601" s="427"/>
      <c r="BK601" s="427"/>
      <c r="BL601" s="427"/>
      <c r="BM601" s="427"/>
      <c r="BN601" s="427"/>
      <c r="BO601" s="427"/>
      <c r="BP601" s="427"/>
    </row>
    <row r="602" spans="31:68" ht="11.25">
      <c r="AE602" s="427"/>
      <c r="AF602" s="427"/>
      <c r="AG602" s="440"/>
      <c r="AH602" s="427"/>
      <c r="AI602" s="427"/>
      <c r="AJ602" s="427"/>
      <c r="AK602" s="427"/>
      <c r="AL602" s="427"/>
      <c r="AM602" s="427"/>
      <c r="AN602" s="427"/>
      <c r="AO602" s="427"/>
      <c r="AP602" s="427"/>
      <c r="AQ602" s="427"/>
      <c r="AR602" s="427"/>
      <c r="AS602" s="427"/>
      <c r="AT602" s="427"/>
      <c r="AU602" s="427"/>
      <c r="AV602" s="427"/>
      <c r="AW602" s="427"/>
      <c r="AX602" s="427"/>
      <c r="AY602" s="427"/>
      <c r="AZ602" s="427"/>
      <c r="BA602" s="427"/>
      <c r="BB602" s="427"/>
      <c r="BC602" s="427"/>
      <c r="BD602" s="427"/>
      <c r="BE602" s="427"/>
      <c r="BF602" s="427"/>
      <c r="BG602" s="427"/>
      <c r="BH602" s="427"/>
      <c r="BI602" s="427"/>
      <c r="BJ602" s="427"/>
      <c r="BK602" s="427"/>
      <c r="BL602" s="427"/>
      <c r="BM602" s="427"/>
      <c r="BN602" s="427"/>
      <c r="BO602" s="427"/>
      <c r="BP602" s="427"/>
    </row>
    <row r="603" spans="31:68" ht="11.25">
      <c r="AE603" s="427"/>
      <c r="AF603" s="427"/>
      <c r="AG603" s="440"/>
      <c r="AH603" s="427"/>
      <c r="AI603" s="427"/>
      <c r="AJ603" s="427"/>
      <c r="AK603" s="427"/>
      <c r="AL603" s="427"/>
      <c r="AM603" s="427"/>
      <c r="AN603" s="427"/>
      <c r="AO603" s="427"/>
      <c r="AP603" s="427"/>
      <c r="AQ603" s="427"/>
      <c r="AR603" s="427"/>
      <c r="AS603" s="427"/>
      <c r="AT603" s="427"/>
      <c r="AU603" s="427"/>
      <c r="AV603" s="427"/>
      <c r="AW603" s="427"/>
      <c r="AX603" s="427"/>
      <c r="AY603" s="427"/>
      <c r="AZ603" s="427"/>
      <c r="BA603" s="427"/>
      <c r="BB603" s="427"/>
      <c r="BC603" s="427"/>
      <c r="BD603" s="427"/>
      <c r="BE603" s="427"/>
      <c r="BF603" s="427"/>
      <c r="BG603" s="427"/>
      <c r="BH603" s="427"/>
      <c r="BI603" s="427"/>
      <c r="BJ603" s="427"/>
      <c r="BK603" s="427"/>
      <c r="BL603" s="427"/>
      <c r="BM603" s="427"/>
      <c r="BN603" s="427"/>
      <c r="BO603" s="427"/>
      <c r="BP603" s="427"/>
    </row>
    <row r="604" spans="31:68" ht="11.25">
      <c r="AE604" s="427"/>
      <c r="AF604" s="427"/>
      <c r="AG604" s="440"/>
      <c r="AH604" s="427"/>
      <c r="AI604" s="427"/>
      <c r="AJ604" s="427"/>
      <c r="AK604" s="427"/>
      <c r="AL604" s="427"/>
      <c r="AM604" s="427"/>
      <c r="AN604" s="427"/>
      <c r="AO604" s="427"/>
      <c r="AP604" s="427"/>
      <c r="AQ604" s="427"/>
      <c r="AR604" s="427"/>
      <c r="AS604" s="427"/>
      <c r="AT604" s="427"/>
      <c r="AU604" s="427"/>
      <c r="AV604" s="427"/>
      <c r="AW604" s="427"/>
      <c r="AX604" s="427"/>
      <c r="AY604" s="427"/>
      <c r="AZ604" s="427"/>
      <c r="BA604" s="427"/>
      <c r="BB604" s="427"/>
      <c r="BC604" s="427"/>
      <c r="BD604" s="427"/>
      <c r="BE604" s="427"/>
      <c r="BF604" s="427"/>
      <c r="BG604" s="427"/>
      <c r="BH604" s="427"/>
      <c r="BI604" s="427"/>
      <c r="BJ604" s="427"/>
      <c r="BK604" s="427"/>
      <c r="BL604" s="427"/>
      <c r="BM604" s="427"/>
      <c r="BN604" s="427"/>
      <c r="BO604" s="427"/>
      <c r="BP604" s="427"/>
    </row>
    <row r="605" spans="31:68" ht="11.25">
      <c r="AE605" s="427"/>
      <c r="AF605" s="427"/>
      <c r="AG605" s="440"/>
      <c r="AH605" s="427"/>
      <c r="AI605" s="427"/>
      <c r="AJ605" s="427"/>
      <c r="AK605" s="427"/>
      <c r="AL605" s="427"/>
      <c r="AM605" s="427"/>
      <c r="AN605" s="427"/>
      <c r="AO605" s="427"/>
      <c r="AP605" s="427"/>
      <c r="AQ605" s="427"/>
      <c r="AR605" s="427"/>
      <c r="AS605" s="427"/>
      <c r="AT605" s="427"/>
      <c r="AU605" s="427"/>
      <c r="AV605" s="427"/>
      <c r="AW605" s="427"/>
      <c r="AX605" s="427"/>
      <c r="AY605" s="427"/>
      <c r="AZ605" s="427"/>
      <c r="BA605" s="427"/>
      <c r="BB605" s="427"/>
      <c r="BC605" s="427"/>
      <c r="BD605" s="427"/>
      <c r="BE605" s="427"/>
      <c r="BF605" s="427"/>
      <c r="BG605" s="427"/>
      <c r="BH605" s="427"/>
      <c r="BI605" s="427"/>
      <c r="BJ605" s="427"/>
      <c r="BK605" s="427"/>
      <c r="BL605" s="427"/>
      <c r="BM605" s="427"/>
      <c r="BN605" s="427"/>
      <c r="BO605" s="427"/>
      <c r="BP605" s="427"/>
    </row>
    <row r="606" spans="31:68" ht="11.25">
      <c r="AE606" s="427"/>
      <c r="AF606" s="427"/>
      <c r="AG606" s="440"/>
      <c r="AH606" s="427"/>
      <c r="AI606" s="427"/>
      <c r="AJ606" s="427"/>
      <c r="AK606" s="427"/>
      <c r="AL606" s="427"/>
      <c r="AM606" s="427"/>
      <c r="AN606" s="427"/>
      <c r="AO606" s="427"/>
      <c r="AP606" s="427"/>
      <c r="AQ606" s="427"/>
      <c r="AR606" s="427"/>
      <c r="AS606" s="427"/>
      <c r="AT606" s="427"/>
      <c r="AU606" s="427"/>
      <c r="AV606" s="427"/>
      <c r="AW606" s="427"/>
      <c r="AX606" s="427"/>
      <c r="AY606" s="427"/>
      <c r="AZ606" s="427"/>
      <c r="BA606" s="427"/>
      <c r="BB606" s="427"/>
      <c r="BC606" s="427"/>
      <c r="BD606" s="427"/>
      <c r="BE606" s="427"/>
      <c r="BF606" s="427"/>
      <c r="BG606" s="427"/>
      <c r="BH606" s="427"/>
      <c r="BI606" s="427"/>
      <c r="BJ606" s="427"/>
      <c r="BK606" s="427"/>
      <c r="BL606" s="427"/>
      <c r="BM606" s="427"/>
      <c r="BN606" s="427"/>
      <c r="BO606" s="427"/>
      <c r="BP606" s="427"/>
    </row>
    <row r="607" spans="31:68" ht="11.25">
      <c r="AE607" s="427"/>
      <c r="AF607" s="427"/>
      <c r="AG607" s="440"/>
      <c r="AH607" s="427"/>
      <c r="AI607" s="427"/>
      <c r="AJ607" s="427"/>
      <c r="AK607" s="427"/>
      <c r="AL607" s="427"/>
      <c r="AM607" s="427"/>
      <c r="AN607" s="427"/>
      <c r="AO607" s="427"/>
      <c r="AP607" s="427"/>
      <c r="AQ607" s="427"/>
      <c r="AR607" s="427"/>
      <c r="AS607" s="427"/>
      <c r="AT607" s="427"/>
      <c r="AU607" s="427"/>
      <c r="AV607" s="427"/>
      <c r="AW607" s="427"/>
      <c r="AX607" s="427"/>
      <c r="AY607" s="427"/>
      <c r="AZ607" s="427"/>
      <c r="BA607" s="427"/>
      <c r="BB607" s="427"/>
      <c r="BC607" s="427"/>
      <c r="BD607" s="427"/>
      <c r="BE607" s="427"/>
      <c r="BF607" s="427"/>
      <c r="BG607" s="427"/>
      <c r="BH607" s="427"/>
      <c r="BI607" s="427"/>
      <c r="BJ607" s="427"/>
      <c r="BK607" s="427"/>
      <c r="BL607" s="427"/>
      <c r="BM607" s="427"/>
      <c r="BN607" s="427"/>
      <c r="BO607" s="427"/>
      <c r="BP607" s="427"/>
    </row>
    <row r="608" spans="31:68" ht="11.25">
      <c r="AE608" s="427"/>
      <c r="AF608" s="427"/>
      <c r="AG608" s="440"/>
      <c r="AH608" s="427"/>
      <c r="AI608" s="427"/>
      <c r="AJ608" s="427"/>
      <c r="AK608" s="427"/>
      <c r="AL608" s="427"/>
      <c r="AM608" s="427"/>
      <c r="AN608" s="427"/>
      <c r="AO608" s="427"/>
      <c r="AP608" s="427"/>
      <c r="AQ608" s="427"/>
      <c r="AR608" s="427"/>
      <c r="AS608" s="427"/>
      <c r="AT608" s="427"/>
      <c r="AU608" s="427"/>
      <c r="AV608" s="427"/>
      <c r="AW608" s="427"/>
      <c r="AX608" s="427"/>
      <c r="AY608" s="427"/>
      <c r="AZ608" s="427"/>
      <c r="BA608" s="427"/>
      <c r="BB608" s="427"/>
      <c r="BC608" s="427"/>
      <c r="BD608" s="427"/>
      <c r="BE608" s="427"/>
      <c r="BF608" s="427"/>
      <c r="BG608" s="427"/>
      <c r="BH608" s="427"/>
      <c r="BI608" s="427"/>
      <c r="BJ608" s="427"/>
      <c r="BK608" s="427"/>
      <c r="BL608" s="427"/>
      <c r="BM608" s="427"/>
      <c r="BN608" s="427"/>
      <c r="BO608" s="427"/>
      <c r="BP608" s="427"/>
    </row>
    <row r="609" spans="31:68" ht="11.25">
      <c r="AE609" s="427"/>
      <c r="AF609" s="427"/>
      <c r="AG609" s="440"/>
      <c r="AH609" s="427"/>
      <c r="AI609" s="427"/>
      <c r="AJ609" s="427"/>
      <c r="AK609" s="427"/>
      <c r="AL609" s="427"/>
      <c r="AM609" s="427"/>
      <c r="AN609" s="427"/>
      <c r="AO609" s="427"/>
      <c r="AP609" s="427"/>
      <c r="AQ609" s="427"/>
      <c r="AR609" s="427"/>
      <c r="AS609" s="427"/>
      <c r="AT609" s="427"/>
      <c r="AU609" s="427"/>
      <c r="AV609" s="427"/>
      <c r="AW609" s="427"/>
      <c r="AX609" s="427"/>
      <c r="AY609" s="427"/>
      <c r="AZ609" s="427"/>
      <c r="BA609" s="427"/>
      <c r="BB609" s="427"/>
      <c r="BC609" s="427"/>
      <c r="BD609" s="427"/>
      <c r="BE609" s="427"/>
      <c r="BF609" s="427"/>
      <c r="BG609" s="427"/>
      <c r="BH609" s="427"/>
      <c r="BI609" s="427"/>
      <c r="BJ609" s="427"/>
      <c r="BK609" s="427"/>
      <c r="BL609" s="427"/>
      <c r="BM609" s="427"/>
      <c r="BN609" s="427"/>
      <c r="BO609" s="427"/>
      <c r="BP609" s="427"/>
    </row>
    <row r="610" spans="31:68" ht="11.25">
      <c r="AE610" s="427"/>
      <c r="AF610" s="427"/>
      <c r="AG610" s="440"/>
      <c r="AH610" s="427"/>
      <c r="AI610" s="427"/>
      <c r="AJ610" s="427"/>
      <c r="AK610" s="427"/>
      <c r="AL610" s="427"/>
      <c r="AM610" s="427"/>
      <c r="AN610" s="427"/>
      <c r="AO610" s="427"/>
      <c r="AP610" s="427"/>
      <c r="AQ610" s="427"/>
      <c r="AR610" s="427"/>
      <c r="AS610" s="427"/>
      <c r="AT610" s="427"/>
      <c r="AU610" s="427"/>
      <c r="AV610" s="427"/>
      <c r="AW610" s="427"/>
      <c r="AX610" s="427"/>
      <c r="AY610" s="427"/>
      <c r="AZ610" s="427"/>
      <c r="BA610" s="427"/>
      <c r="BB610" s="427"/>
      <c r="BC610" s="427"/>
      <c r="BD610" s="427"/>
      <c r="BE610" s="427"/>
      <c r="BF610" s="427"/>
      <c r="BG610" s="427"/>
      <c r="BH610" s="427"/>
      <c r="BI610" s="427"/>
      <c r="BJ610" s="427"/>
      <c r="BK610" s="427"/>
      <c r="BL610" s="427"/>
      <c r="BM610" s="427"/>
      <c r="BN610" s="427"/>
      <c r="BO610" s="427"/>
      <c r="BP610" s="427"/>
    </row>
    <row r="611" spans="31:68" ht="11.25">
      <c r="AE611" s="427"/>
      <c r="AF611" s="427"/>
      <c r="AG611" s="440"/>
      <c r="AH611" s="427"/>
      <c r="AI611" s="427"/>
      <c r="AJ611" s="427"/>
      <c r="AK611" s="427"/>
      <c r="AL611" s="427"/>
      <c r="AM611" s="427"/>
      <c r="AN611" s="427"/>
      <c r="AO611" s="427"/>
      <c r="AP611" s="427"/>
      <c r="AQ611" s="427"/>
      <c r="AR611" s="427"/>
      <c r="AS611" s="427"/>
      <c r="AT611" s="427"/>
      <c r="AU611" s="427"/>
      <c r="AV611" s="427"/>
      <c r="AW611" s="427"/>
      <c r="AX611" s="427"/>
      <c r="AY611" s="427"/>
      <c r="AZ611" s="427"/>
      <c r="BA611" s="427"/>
      <c r="BB611" s="427"/>
      <c r="BC611" s="427"/>
      <c r="BD611" s="427"/>
      <c r="BE611" s="427"/>
      <c r="BF611" s="427"/>
      <c r="BG611" s="427"/>
      <c r="BH611" s="427"/>
      <c r="BI611" s="427"/>
      <c r="BJ611" s="427"/>
      <c r="BK611" s="427"/>
      <c r="BL611" s="427"/>
      <c r="BM611" s="427"/>
      <c r="BN611" s="427"/>
      <c r="BO611" s="427"/>
      <c r="BP611" s="427"/>
    </row>
    <row r="612" spans="31:68" ht="11.25">
      <c r="AE612" s="427"/>
      <c r="AF612" s="427"/>
      <c r="AG612" s="440"/>
      <c r="AH612" s="427"/>
      <c r="AI612" s="427"/>
      <c r="AJ612" s="427"/>
      <c r="AK612" s="427"/>
      <c r="AL612" s="427"/>
      <c r="AM612" s="427"/>
      <c r="AN612" s="427"/>
      <c r="AO612" s="427"/>
      <c r="AP612" s="427"/>
      <c r="AQ612" s="427"/>
      <c r="AR612" s="427"/>
      <c r="AS612" s="427"/>
      <c r="AT612" s="427"/>
      <c r="AU612" s="427"/>
      <c r="AV612" s="427"/>
      <c r="AW612" s="427"/>
      <c r="AX612" s="427"/>
      <c r="AY612" s="427"/>
      <c r="AZ612" s="427"/>
      <c r="BA612" s="427"/>
      <c r="BB612" s="427"/>
      <c r="BC612" s="427"/>
      <c r="BD612" s="427"/>
      <c r="BE612" s="427"/>
      <c r="BF612" s="427"/>
      <c r="BG612" s="427"/>
      <c r="BH612" s="427"/>
      <c r="BI612" s="427"/>
      <c r="BJ612" s="427"/>
      <c r="BK612" s="427"/>
      <c r="BL612" s="427"/>
      <c r="BM612" s="427"/>
      <c r="BN612" s="427"/>
      <c r="BO612" s="427"/>
      <c r="BP612" s="427"/>
    </row>
    <row r="613" spans="31:68" ht="11.25">
      <c r="AE613" s="427"/>
      <c r="AF613" s="427"/>
      <c r="AG613" s="440"/>
      <c r="AH613" s="427"/>
      <c r="AI613" s="427"/>
      <c r="AJ613" s="427"/>
      <c r="AK613" s="427"/>
      <c r="AL613" s="427"/>
      <c r="AM613" s="427"/>
      <c r="AN613" s="427"/>
      <c r="AO613" s="427"/>
      <c r="AP613" s="427"/>
      <c r="AQ613" s="427"/>
      <c r="AR613" s="427"/>
      <c r="AS613" s="427"/>
      <c r="AT613" s="427"/>
      <c r="AU613" s="427"/>
      <c r="AV613" s="427"/>
      <c r="AW613" s="427"/>
      <c r="AX613" s="427"/>
      <c r="AY613" s="427"/>
      <c r="AZ613" s="427"/>
      <c r="BA613" s="427"/>
      <c r="BB613" s="427"/>
      <c r="BC613" s="427"/>
      <c r="BD613" s="427"/>
      <c r="BE613" s="427"/>
      <c r="BF613" s="427"/>
      <c r="BG613" s="427"/>
      <c r="BH613" s="427"/>
      <c r="BI613" s="427"/>
      <c r="BJ613" s="427"/>
      <c r="BK613" s="427"/>
      <c r="BL613" s="427"/>
      <c r="BM613" s="427"/>
      <c r="BN613" s="427"/>
      <c r="BO613" s="427"/>
      <c r="BP613" s="427"/>
    </row>
    <row r="614" spans="31:68" ht="11.25">
      <c r="AE614" s="427"/>
      <c r="AF614" s="427"/>
      <c r="AG614" s="440"/>
      <c r="AH614" s="427"/>
      <c r="AI614" s="427"/>
      <c r="AJ614" s="427"/>
      <c r="AK614" s="427"/>
      <c r="AL614" s="427"/>
      <c r="AM614" s="427"/>
      <c r="AN614" s="427"/>
      <c r="AO614" s="427"/>
      <c r="AP614" s="427"/>
      <c r="AQ614" s="427"/>
      <c r="AR614" s="427"/>
      <c r="AS614" s="427"/>
      <c r="AT614" s="427"/>
      <c r="AU614" s="427"/>
      <c r="AV614" s="427"/>
      <c r="AW614" s="427"/>
      <c r="AX614" s="427"/>
      <c r="AY614" s="427"/>
      <c r="AZ614" s="427"/>
      <c r="BA614" s="427"/>
      <c r="BB614" s="427"/>
      <c r="BC614" s="427"/>
      <c r="BD614" s="427"/>
      <c r="BE614" s="427"/>
      <c r="BF614" s="427"/>
      <c r="BG614" s="427"/>
      <c r="BH614" s="427"/>
      <c r="BI614" s="427"/>
      <c r="BJ614" s="427"/>
      <c r="BK614" s="427"/>
      <c r="BL614" s="427"/>
      <c r="BM614" s="427"/>
      <c r="BN614" s="427"/>
      <c r="BO614" s="427"/>
      <c r="BP614" s="427"/>
    </row>
  </sheetData>
  <sheetProtection/>
  <mergeCells count="150">
    <mergeCell ref="AF26:AG26"/>
    <mergeCell ref="J57:J59"/>
    <mergeCell ref="AH3:AQ3"/>
    <mergeCell ref="AR3:BA3"/>
    <mergeCell ref="J3:J5"/>
    <mergeCell ref="K3:T3"/>
    <mergeCell ref="U3:AD3"/>
    <mergeCell ref="AF24:AG24"/>
    <mergeCell ref="AF25:AG25"/>
    <mergeCell ref="J24:J26"/>
    <mergeCell ref="I54:I56"/>
    <mergeCell ref="J54:J56"/>
    <mergeCell ref="I33:I35"/>
    <mergeCell ref="J33:J35"/>
    <mergeCell ref="A57:B60"/>
    <mergeCell ref="C57:C60"/>
    <mergeCell ref="D57:D60"/>
    <mergeCell ref="E57:E60"/>
    <mergeCell ref="F57:F60"/>
    <mergeCell ref="G57:G60"/>
    <mergeCell ref="H57:H60"/>
    <mergeCell ref="I57:I60"/>
    <mergeCell ref="F39:F41"/>
    <mergeCell ref="G39:G41"/>
    <mergeCell ref="J39:J41"/>
    <mergeCell ref="B54:B56"/>
    <mergeCell ref="C54:C56"/>
    <mergeCell ref="D54:D56"/>
    <mergeCell ref="E54:E56"/>
    <mergeCell ref="F54:F56"/>
    <mergeCell ref="G54:G56"/>
    <mergeCell ref="H54:H56"/>
    <mergeCell ref="B39:B41"/>
    <mergeCell ref="C39:C41"/>
    <mergeCell ref="D39:D41"/>
    <mergeCell ref="E39:E41"/>
    <mergeCell ref="E42:E44"/>
    <mergeCell ref="F42:F44"/>
    <mergeCell ref="G42:G44"/>
    <mergeCell ref="G51:G53"/>
    <mergeCell ref="A36:A56"/>
    <mergeCell ref="B36:B38"/>
    <mergeCell ref="C36:C38"/>
    <mergeCell ref="D36:D38"/>
    <mergeCell ref="B42:B44"/>
    <mergeCell ref="C42:C44"/>
    <mergeCell ref="D42:D44"/>
    <mergeCell ref="B45:B47"/>
    <mergeCell ref="C45:C47"/>
    <mergeCell ref="D45:D47"/>
    <mergeCell ref="E36:E38"/>
    <mergeCell ref="F36:F38"/>
    <mergeCell ref="G36:G38"/>
    <mergeCell ref="J36:J38"/>
    <mergeCell ref="F30:F32"/>
    <mergeCell ref="G30:G32"/>
    <mergeCell ref="J30:J32"/>
    <mergeCell ref="H33:H35"/>
    <mergeCell ref="B33:B35"/>
    <mergeCell ref="C33:C35"/>
    <mergeCell ref="D33:D35"/>
    <mergeCell ref="E33:E35"/>
    <mergeCell ref="F33:F35"/>
    <mergeCell ref="G33:G35"/>
    <mergeCell ref="B30:B32"/>
    <mergeCell ref="C30:C32"/>
    <mergeCell ref="D30:D32"/>
    <mergeCell ref="E30:E32"/>
    <mergeCell ref="F24:F26"/>
    <mergeCell ref="G24:G26"/>
    <mergeCell ref="B27:B29"/>
    <mergeCell ref="C27:C29"/>
    <mergeCell ref="D27:D29"/>
    <mergeCell ref="E27:E29"/>
    <mergeCell ref="F27:F29"/>
    <mergeCell ref="G27:G29"/>
    <mergeCell ref="J27:J29"/>
    <mergeCell ref="B24:B26"/>
    <mergeCell ref="C24:C26"/>
    <mergeCell ref="D24:D26"/>
    <mergeCell ref="E24:E26"/>
    <mergeCell ref="G18:G20"/>
    <mergeCell ref="J18:J20"/>
    <mergeCell ref="B21:B23"/>
    <mergeCell ref="C21:C23"/>
    <mergeCell ref="D21:D23"/>
    <mergeCell ref="E21:E23"/>
    <mergeCell ref="F21:F23"/>
    <mergeCell ref="G21:G23"/>
    <mergeCell ref="B18:B20"/>
    <mergeCell ref="J21:J23"/>
    <mergeCell ref="B12:B14"/>
    <mergeCell ref="D18:D20"/>
    <mergeCell ref="E18:E20"/>
    <mergeCell ref="F12:F14"/>
    <mergeCell ref="C12:C14"/>
    <mergeCell ref="D12:D14"/>
    <mergeCell ref="E12:E14"/>
    <mergeCell ref="F18:F20"/>
    <mergeCell ref="C18:C20"/>
    <mergeCell ref="J9:J11"/>
    <mergeCell ref="G12:G14"/>
    <mergeCell ref="J12:J14"/>
    <mergeCell ref="B15:B17"/>
    <mergeCell ref="C15:C17"/>
    <mergeCell ref="D15:D17"/>
    <mergeCell ref="E15:E17"/>
    <mergeCell ref="F15:F17"/>
    <mergeCell ref="G15:G17"/>
    <mergeCell ref="J15:J17"/>
    <mergeCell ref="D6:D8"/>
    <mergeCell ref="E6:E8"/>
    <mergeCell ref="G6:G8"/>
    <mergeCell ref="J6:J8"/>
    <mergeCell ref="B9:B11"/>
    <mergeCell ref="C9:C11"/>
    <mergeCell ref="D9:D11"/>
    <mergeCell ref="E9:E11"/>
    <mergeCell ref="F9:F11"/>
    <mergeCell ref="G9:G11"/>
    <mergeCell ref="E51:E53"/>
    <mergeCell ref="F48:F50"/>
    <mergeCell ref="G48:G50"/>
    <mergeCell ref="J48:J50"/>
    <mergeCell ref="F51:F53"/>
    <mergeCell ref="F2:G2"/>
    <mergeCell ref="H2:J2"/>
    <mergeCell ref="C2:E2"/>
    <mergeCell ref="F6:F8"/>
    <mergeCell ref="D3:D5"/>
    <mergeCell ref="D48:D50"/>
    <mergeCell ref="A3:B5"/>
    <mergeCell ref="J42:J44"/>
    <mergeCell ref="E45:E47"/>
    <mergeCell ref="F45:F47"/>
    <mergeCell ref="G45:G47"/>
    <mergeCell ref="J45:J47"/>
    <mergeCell ref="E3:E5"/>
    <mergeCell ref="C3:C5"/>
    <mergeCell ref="C6:C8"/>
    <mergeCell ref="A6:A35"/>
    <mergeCell ref="B6:B8"/>
    <mergeCell ref="J51:J53"/>
    <mergeCell ref="E48:E50"/>
    <mergeCell ref="A1:D1"/>
    <mergeCell ref="B51:B53"/>
    <mergeCell ref="C51:C53"/>
    <mergeCell ref="D51:D53"/>
    <mergeCell ref="B48:B50"/>
    <mergeCell ref="C48:C50"/>
  </mergeCells>
  <printOptions horizontalCentered="1" verticalCentered="1"/>
  <pageMargins left="0.1968503937007874" right="0.1968503937007874" top="0.61" bottom="0" header="0.1968503937007874" footer="0.5118110236220472"/>
  <pageSetup blackAndWhite="1" fitToWidth="0" fitToHeight="1" horizontalDpi="600" verticalDpi="600" orientation="landscape" paperSize="9" scale="79" r:id="rId3"/>
  <colBreaks count="1" manualBreakCount="1">
    <brk id="20" max="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高原　佐和子</cp:lastModifiedBy>
  <cp:lastPrinted>2019-04-12T00:45:32Z</cp:lastPrinted>
  <dcterms:created xsi:type="dcterms:W3CDTF">2002-08-14T23:59:52Z</dcterms:created>
  <dcterms:modified xsi:type="dcterms:W3CDTF">2019-04-12T00:45:35Z</dcterms:modified>
  <cp:category/>
  <cp:version/>
  <cp:contentType/>
  <cp:contentStatus/>
</cp:coreProperties>
</file>